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firstSheet="10" activeTab="10"/>
  </bookViews>
  <sheets>
    <sheet name="ист" sheetId="1" r:id="rId1"/>
    <sheet name="ист 2011-2012" sheetId="2" r:id="rId2"/>
    <sheet name="нормат" sheetId="3" r:id="rId3"/>
    <sheet name="админ 1" sheetId="4" r:id="rId4"/>
    <sheet name="админ 2" sheetId="5" r:id="rId5"/>
    <sheet name="доходы " sheetId="6" r:id="rId6"/>
    <sheet name="д 2011-2012" sheetId="7" r:id="rId7"/>
    <sheet name="расходы" sheetId="8" r:id="rId8"/>
    <sheet name="2011-2012" sheetId="9" r:id="rId9"/>
    <sheet name="цел ст1" sheetId="10" r:id="rId10"/>
    <sheet name="ц 2011-2012" sheetId="11" r:id="rId11"/>
    <sheet name="ведом" sheetId="12" r:id="rId12"/>
    <sheet name="в 2011-2012" sheetId="13" r:id="rId13"/>
    <sheet name="программы" sheetId="14" r:id="rId14"/>
    <sheet name="фонд2010" sheetId="15" r:id="rId15"/>
    <sheet name="ф 2011-2012" sheetId="16" r:id="rId16"/>
  </sheets>
  <definedNames/>
  <calcPr fullCalcOnLoad="1"/>
</workbook>
</file>

<file path=xl/sharedStrings.xml><?xml version="1.0" encoding="utf-8"?>
<sst xmlns="http://schemas.openxmlformats.org/spreadsheetml/2006/main" count="4260" uniqueCount="651">
  <si>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</si>
  <si>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реализации иного имущества, находящегося в собственности муниципальных районов в части реализации основных средств по указанному имуществу</t>
  </si>
  <si>
    <t>11402033050000440</t>
  </si>
  <si>
    <t>Доходы от реализации иного имущества, находящегося в собственности муниципальных районов в части реализации материальных запасов по указанному имуществу</t>
  </si>
  <si>
    <t>Доходы от продажи земельных участков, находящихся в собственности муниципальных районов</t>
  </si>
  <si>
    <t>10807150010000110</t>
  </si>
  <si>
    <t>Государственная пошлина за выдачу разрешения на установку рекламной конструкции</t>
  </si>
  <si>
    <t>11690050050000140</t>
  </si>
  <si>
    <t>прочие неналоговые доходы</t>
  </si>
  <si>
    <t>государственная пошлина за регистрацию транспортных средств</t>
  </si>
  <si>
    <t>072</t>
  </si>
  <si>
    <t>076</t>
  </si>
  <si>
    <t>Денежные взыскания за нарушение законодательства об охране  и использовании животного мира</t>
  </si>
  <si>
    <t>081</t>
  </si>
  <si>
    <t>Прочие поступления от денежных взвсканий и штрафов в бюджеты муниципальных районов</t>
  </si>
  <si>
    <t>177</t>
  </si>
  <si>
    <t>Денежные взыскания и штрафы за нарушение законодательства "О пожарной безопасности"</t>
  </si>
  <si>
    <t>048</t>
  </si>
  <si>
    <t>192</t>
  </si>
  <si>
    <t>код дохода</t>
  </si>
  <si>
    <t>Наименование администратора доходов бюджета Мценского района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</si>
  <si>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</si>
  <si>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Управление по муниципальному имуществу  Мценского района</t>
  </si>
  <si>
    <t>Доходы, получаемые в виде арендной платы, а также средства от продажи права 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автономныхучреждений, а также земельных участков муниципальныхунитарных предприятий, в том числе казенных)</t>
  </si>
  <si>
    <t>Невыясненные поступления, зачисляемые в бюджеты муниципальных районов</t>
  </si>
  <si>
    <t>Отдел сельского хозяйства и продовольствия администрации Мценского района</t>
  </si>
  <si>
    <t>Отдел культуры администрации Мценского района</t>
  </si>
  <si>
    <t>Отдел общего образования администрации Мценского района</t>
  </si>
  <si>
    <t>Финансовый отдел Администрации Мценского района</t>
  </si>
  <si>
    <t>11103050050000120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</si>
  <si>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</si>
  <si>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</si>
  <si>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</si>
  <si>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20202036050000151</t>
  </si>
  <si>
    <t xml:space="preserve">Субсидии бюджетам муниципальных районов на обеспечение жильем молодых семей и молодых специалистов, проживающих и работающих в сельской местности </t>
  </si>
  <si>
    <t>20202051050000151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</si>
  <si>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</si>
  <si>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комплектование книжных фондов библиотек муниципальных образований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</si>
  <si>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</si>
  <si>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20202088050002151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</si>
  <si>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</si>
  <si>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бюджетов(областной бюджет)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</si>
  <si>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 (областной бюджет)</t>
  </si>
  <si>
    <t>Субсидии на покупку коммунальной техники</t>
  </si>
  <si>
    <t>20202999050000151</t>
  </si>
  <si>
    <t>Прочие субсидии бюджетам муниципальных районов</t>
  </si>
  <si>
    <t>Субвенция на обеспечение жилыми помещениями детей сирот</t>
  </si>
  <si>
    <t>Прочие межбюджетные трансферты, передаваемые бюджетам муниципальных районов</t>
  </si>
  <si>
    <t>20209065050000151</t>
  </si>
  <si>
    <t>Прочие безвозмездные поступления в бюджеты муниципальных районов от бюджетов поселений</t>
  </si>
  <si>
    <t>Приложение № 4</t>
  </si>
  <si>
    <t>Управление Федеральной службы по надзору в сфере природопользования по Орловской области</t>
  </si>
  <si>
    <t>11625010010000140</t>
  </si>
  <si>
    <t>Денежные взыскания (штрафы) за нарушение законодательства о недрах</t>
  </si>
  <si>
    <t>Денежные взыскания (штрафы) за нарушение законодательства в области охраны окружающей среды</t>
  </si>
  <si>
    <t>11635030050000140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</si>
  <si>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</si>
  <si>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Отдел гос. контроля надзора и охраны водных ресурсов</t>
  </si>
  <si>
    <t>Денежные взыскания и штрафы за нарушение законодательства об охране животного мира</t>
  </si>
  <si>
    <t>Управление Федеральной службы по ветеринарному и фитосанитарному надзору по Орловской области</t>
  </si>
  <si>
    <t>161</t>
  </si>
  <si>
    <t>Управление Федеральной антимонопольной службы по Орловской области</t>
  </si>
  <si>
    <t>Денежные взыскания за нарушение законодательства о размещении заказа для нужд муниципальных районов</t>
  </si>
  <si>
    <t>Межрайонная инспекция Федеральной налоговой службы №4 по Орловской области</t>
  </si>
  <si>
    <t>10803010011000110</t>
  </si>
  <si>
    <t>Территориальное отделение Управления Федеральной Миграционной службы по Орловской области в Мценском районе</t>
  </si>
  <si>
    <t>Прочие поступления от денежных взысканий и штрафов зачисляемые в бюджеты муниципвальных районов</t>
  </si>
  <si>
    <t>321</t>
  </si>
  <si>
    <t>Управление Федеральной регистрационной службы по Орловской области</t>
  </si>
  <si>
    <t>498</t>
  </si>
  <si>
    <t xml:space="preserve">Управление по технологическому и экологическому надзору Федеральной службы по экологическому, технологическому и атомному надзору по Орловской области </t>
  </si>
  <si>
    <t>Приложение №1</t>
  </si>
  <si>
    <t>Приложение №2</t>
  </si>
  <si>
    <t>Приложение № 3</t>
  </si>
  <si>
    <t>Приложение №7</t>
  </si>
  <si>
    <t>Приложение №8</t>
  </si>
  <si>
    <t>Приложение №9</t>
  </si>
  <si>
    <t>Приложение №10</t>
  </si>
  <si>
    <t>Приложение №11</t>
  </si>
  <si>
    <t>Приложение №12</t>
  </si>
  <si>
    <t>Приложение №14</t>
  </si>
  <si>
    <t xml:space="preserve"> Дотация на выравнивание бюджетной обеспеченности поселений </t>
  </si>
  <si>
    <t>Субвенция на осуществление полномочий по воинскому учету на территориях, где отсутствуют военные комиссариаты</t>
  </si>
  <si>
    <t>Распределение дотации на выравнивание бюджетной обеспеченности поселений на 2011 - 2012 гг</t>
  </si>
  <si>
    <t>плановый период</t>
  </si>
  <si>
    <t>2011 г</t>
  </si>
  <si>
    <t>2012 г</t>
  </si>
  <si>
    <t>итого</t>
  </si>
  <si>
    <t>Распределение расходов из  бюджета Мценского района на плановый период 2011 - 2012 гг 
по разделам и подразделам, целевым статьям и видам расходов  классификации расходов</t>
  </si>
  <si>
    <t>20202085050000151</t>
  </si>
  <si>
    <t>Субсидии бюджетам муниципальных районов на осуществление мероприятий по обеспечению  жильем граждан Российской Федерации, проживающих ва сельской местности</t>
  </si>
  <si>
    <t>Ведомственная структура расходов бюджета Мценского района на плановый период 2011 и 2012 годов</t>
  </si>
  <si>
    <t>Поступление доходов в бюджет Мценского района наплановый период  2011 и 2012 годов</t>
  </si>
  <si>
    <t>Земельный налог</t>
  </si>
  <si>
    <t>Поступление доходов в бюджет Мценского района на 2010 год</t>
  </si>
  <si>
    <t>10101012020000110</t>
  </si>
  <si>
    <t>Налог на прибыль организаций, зачисляемый в бюджеты субъектов Российской Федерации</t>
  </si>
  <si>
    <t>10300000000000000</t>
  </si>
  <si>
    <t>НАЛОГИ НА ТОВАРЫ (РАБОТЫ, УСЛУГИ), РЕАЛИЗУЕМЫЕ НА ТЕРРИТОРИИ РОССИЙ­СКОЙ ФЕДЕРАЦИИ</t>
  </si>
  <si>
    <t>11406014100000430</t>
  </si>
  <si>
    <t xml:space="preserve">Доходы от реализации земельных участков, находящихся в государственной собственности </t>
  </si>
  <si>
    <t xml:space="preserve">Субсидии бюджетам муниципальных районов  на обеспечение мероприятий по капитальному ремонту многоквартирных домов  за счет средств федерального бюджета </t>
  </si>
  <si>
    <t xml:space="preserve">Субсидии бюджетам муниципальных районов  на обеспечение мероприятий по переселению граждан из многоквартирных домов  за счет средств бюджетов </t>
  </si>
  <si>
    <t xml:space="preserve">Субсидии бюджетам муниципальных районов  на обеспечение мероприятий по капитальному ремонту многоквартирных домов  за счет средств бюджетов </t>
  </si>
  <si>
    <t>субвенция на областную целевую программу "Модернизация системы образования Орловской области на 2009-2010 годы"</t>
  </si>
  <si>
    <t>субвенция на реализацию областной комплексной программы "Дети Орловщины" на 2007-2010 годы"</t>
  </si>
  <si>
    <t>НАЛОГОВЫЕ И НЕНАЛОГОВЫЕ ДОХОДЫ</t>
  </si>
  <si>
    <t xml:space="preserve">Субсидии бюджетам муниципальных районов на закупку коммунальной техники </t>
  </si>
  <si>
    <t>20203030330000151</t>
  </si>
  <si>
    <t xml:space="preserve">Субвенция на обеспечение жилыми помещениями детей сирот </t>
  </si>
  <si>
    <t>субвенция на выплату детям сиротам денежное пособие (одежда , обувь и т.д.)</t>
  </si>
  <si>
    <t>Прочие межбюджетные трансферты, передаваемые бюджетам муниципальных районов (депутаские наказы)</t>
  </si>
  <si>
    <t>Прочие межбюджетные трансферты, передаваемые бюджетам муниципальных районов (снижение напряженности на рынке труда)</t>
  </si>
  <si>
    <t>Распределение расходов  бюджета Мценского района на плановый период 2011 - 2012 гг
 по разделам и подразделам классификации расходов</t>
  </si>
  <si>
    <t>2011 год</t>
  </si>
  <si>
    <t>2012 год</t>
  </si>
  <si>
    <t>4219901</t>
  </si>
  <si>
    <t>011</t>
  </si>
  <si>
    <t>СОЦИАЛЬНАЯ ПОЛИТИКА</t>
  </si>
  <si>
    <t>МУЗ МЦРБ</t>
  </si>
  <si>
    <t>ОТДЕЛ ОБЩЕГО ОБРАЗОВАНИЯ</t>
  </si>
  <si>
    <t xml:space="preserve">2011 год </t>
  </si>
  <si>
    <t>Дотация на выравнивание бюджетной обеспеченности поселений из областного фонда софинансирования</t>
  </si>
  <si>
    <t>Наименование показателя</t>
  </si>
  <si>
    <t>Сумма</t>
  </si>
  <si>
    <t>Источники финансирования дефицита бюджета</t>
  </si>
  <si>
    <t>000 01 05 00 00 00 0000 000</t>
  </si>
  <si>
    <t>Изменение остатков средств на счетах по учету
 стредств бюджета</t>
  </si>
  <si>
    <t>000 01 05 00 00 00 0000 500</t>
  </si>
  <si>
    <t>Увеличение остатков средств бюджета</t>
  </si>
  <si>
    <t>000 01 05 02 00 00 0000 500</t>
  </si>
  <si>
    <t>Увеличение прочих остатков средств бюджета</t>
  </si>
  <si>
    <t>000 01 05 02 01 05 0000 510</t>
  </si>
  <si>
    <t xml:space="preserve">Увеличение прочих остатков средств бюджетов
 муниципальных районов 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</si>
  <si>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</si>
  <si>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</si>
  <si>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</si>
  <si>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бюджета</t>
  </si>
  <si>
    <t>000 01 05 02 01 05 0000 600</t>
  </si>
  <si>
    <t xml:space="preserve">Уменьшение прочих остатков средств бюджетов
 муниципальных районов </t>
  </si>
  <si>
    <t>000 01 06 05 00 00 0000 000</t>
  </si>
  <si>
    <t>Бюджетные кредиты, предоставленные внутри страны в валюте Российскрй Федерации</t>
  </si>
  <si>
    <t>000 01 06 05 00 00 000 500</t>
  </si>
  <si>
    <t>Предоставление бюджетных кредитов внутри страны в валюте
 Российской Федерации</t>
  </si>
  <si>
    <t>000 01 06 05 01 05 000 540</t>
  </si>
  <si>
    <t>Предоставление бюджетных кредитов, предоставленных юридическим
 лицам  изьбюджетов муниципальных районов в валюте Российской Федерации</t>
  </si>
  <si>
    <t>000 01 06 05 01 05 0000 600</t>
  </si>
  <si>
    <t>Возврат бюджетных кредитов внутри страны в валюте
 Российской Федерации</t>
  </si>
  <si>
    <t>000 01 06 05 01 05 0000 640</t>
  </si>
  <si>
    <t>Возврат бюджетных кредитов, предоставленных юридическим
 лицам  изьбюджетов муниципальных районов в валюте Российской Федерации</t>
  </si>
  <si>
    <t>Источники финансирования дефицита бюджета Мценского района на 2010 год</t>
  </si>
  <si>
    <t>Источники финансирования дефицита бюджета Мценского района на 2011 - 2012 год</t>
  </si>
  <si>
    <t>Перечень администраторов доходов бюджета Мценского района - органов специальной компетенции администрации Мценского района</t>
  </si>
  <si>
    <t xml:space="preserve">Перечень администраторов доходов бюджета Мценского района -  органы государственной власти Российской Федерации, Орловской области                                                                    </t>
  </si>
  <si>
    <t>4230000</t>
  </si>
  <si>
    <t>Оздоровление детей и подростков</t>
  </si>
  <si>
    <t>мероприятия в области здравоохранения, спорта и физической культуры</t>
  </si>
  <si>
    <t>Всего расходов</t>
  </si>
  <si>
    <t>Совета народных депутатов</t>
  </si>
  <si>
    <t>Код</t>
  </si>
  <si>
    <t>10000000000000000</t>
  </si>
  <si>
    <t>ДОХОДЫ</t>
  </si>
  <si>
    <t>10100000000000000</t>
  </si>
  <si>
    <t>НАЛОГИ НА ПРИБЫЛЬ, ДОХОДЫ</t>
  </si>
  <si>
    <t>10102000010000110</t>
  </si>
  <si>
    <t>Налог на доходы физических лиц</t>
  </si>
  <si>
    <t>10500000000000000</t>
  </si>
  <si>
    <t>НАЛОГИ НА СОВОКУПНЫЙ ДОХОД</t>
  </si>
  <si>
    <t>Единый налог на вмененный доход для отдельных видов деятельности</t>
  </si>
  <si>
    <t>10800000000000000</t>
  </si>
  <si>
    <t>ГОСУДАРСТВЕННАЯ ПОШЛИНА</t>
  </si>
  <si>
    <t>11600000000000000</t>
  </si>
  <si>
    <t>ШТРАФЫ, САНКЦИИ, ВОЗМЕЩЕНИЕ УЩЕРБА</t>
  </si>
  <si>
    <t>11700000000000000</t>
  </si>
  <si>
    <t>ПРОЧИЕ НЕНАЛОГОВЫЕ ДОХОДЫ</t>
  </si>
  <si>
    <t>ВСЕГО ДОХОДОВ</t>
  </si>
  <si>
    <t>тыс.руб.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</si>
  <si>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</si>
  <si>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</si>
  <si>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</si>
  <si>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</si>
  <si>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</si>
  <si>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</si>
  <si>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</si>
  <si>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</si>
  <si>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</si>
  <si>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Судебная система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</si>
  <si>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</si>
  <si>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</si>
  <si>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</si>
  <si>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</si>
  <si>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</si>
  <si>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</si>
  <si>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Жилищно-коммунальное хозяйство</t>
  </si>
  <si>
    <t>05</t>
  </si>
  <si>
    <t>Жилищное хозяйство</t>
  </si>
  <si>
    <t>Коммунальное хозяйство</t>
  </si>
  <si>
    <t>06</t>
  </si>
  <si>
    <t>Образование</t>
  </si>
  <si>
    <t>07</t>
  </si>
  <si>
    <t>Общее образование</t>
  </si>
  <si>
    <t>02</t>
  </si>
  <si>
    <t>Молодежная политика и оздоровление детей</t>
  </si>
  <si>
    <t>Другие вопросы в области образования</t>
  </si>
  <si>
    <t>Культура, кинематография и средства массовой информации</t>
  </si>
  <si>
    <t>08</t>
  </si>
  <si>
    <t>Культура</t>
  </si>
  <si>
    <t>Телевидение и радиовещание</t>
  </si>
  <si>
    <t>Другие вопросы в области культуры, кинематографии и средств массовой информации</t>
  </si>
  <si>
    <t>Здравоохранение и спорт</t>
  </si>
  <si>
    <t>09</t>
  </si>
  <si>
    <t>Спорт и физическая культура</t>
  </si>
  <si>
    <t>Другие вопросы в области здравоохранения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</si>
  <si>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</si>
  <si>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</si>
  <si>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</si>
  <si>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</si>
  <si>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</si>
  <si>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</si>
  <si>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Дотация</t>
  </si>
  <si>
    <t>11300000000000000</t>
  </si>
  <si>
    <t>ДОХОДЫ ОТ ОКАЗАНИЯ ПЛАТНЫХ УСЛУГ И
 КОМПЕНСАЦИИ ЗАТРАТ ГОСУДАРСТВА</t>
  </si>
  <si>
    <t>Код главы</t>
  </si>
  <si>
    <t>ЦСР</t>
  </si>
  <si>
    <t>ВР</t>
  </si>
  <si>
    <t>МЦЕНСКИЙ СОВЕТ СОВЕТ НАРОДНЫХ ДЕПУТАТОВ</t>
  </si>
  <si>
    <t>001</t>
  </si>
  <si>
    <t>Руководство и управление в сфере установленных функций</t>
  </si>
  <si>
    <t>Центральный аппарат</t>
  </si>
  <si>
    <t>005</t>
  </si>
  <si>
    <t>0</t>
  </si>
  <si>
    <t>АДМИНИСТРАЦИЯ МЦЕНСКОГО РАЙОНА</t>
  </si>
  <si>
    <t>002</t>
  </si>
  <si>
    <t>Фонд компенсаций</t>
  </si>
  <si>
    <t>10</t>
  </si>
  <si>
    <t>5120000</t>
  </si>
  <si>
    <t>Мероприятия в области здравоохранения, спорта и физической культуры, туризма</t>
  </si>
  <si>
    <t>4520000</t>
  </si>
  <si>
    <t>Больницы, клиники, госпитали, медико-санитарные части</t>
  </si>
  <si>
    <t>ОТДЕЛ КУЛЬТУРЫ АДМИНИСТРАЦИИ МЦЕНСКОГО РАЙОНА</t>
  </si>
  <si>
    <t>056</t>
  </si>
  <si>
    <t>Учебно-методические кабинеты, централизованные бухгалтерии</t>
  </si>
  <si>
    <t>Дворцы и дома культуры, другие учреждения культуры и средств массовой информации</t>
  </si>
  <si>
    <t>Библиотеки</t>
  </si>
  <si>
    <t>075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</si>
  <si>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</si>
  <si>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</si>
  <si>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</si>
  <si>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Учреждения, обеспечивающие предоставление услуг в сфере образования</t>
  </si>
  <si>
    <t>Учреждения по внешкольной работе с детьми</t>
  </si>
  <si>
    <t>ОТДЕЛ СЕЛЬСКОГО ХОЗЯЙСТВА И ПРОДОВОЛЬСТВИЯ АДМИНИСТРАЦИИ ОРЛОВСКОЙ ОБЛАСТИ</t>
  </si>
  <si>
    <t>11</t>
  </si>
  <si>
    <t>0920000</t>
  </si>
  <si>
    <t>Государственная поддержка в сфере культуры, кинематографии и средств массовой информации</t>
  </si>
  <si>
    <t>Пенсии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</si>
  <si>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</si>
  <si>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</si>
  <si>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>ИТОГО РАСХОДОВ</t>
  </si>
  <si>
    <t>11400000000000000</t>
  </si>
  <si>
    <t>ДОХОДЫ ОТ ПРОДАЖИ МАТЕРИАЛЬНЫХ И НЕМАТЕРИАЛЬНЫХ АКТИВОВ</t>
  </si>
  <si>
    <t>Субвенция</t>
  </si>
  <si>
    <t>Государственная регистрация актов гражданского состояния</t>
  </si>
  <si>
    <t>Субвенция на осуществление полномочий по первичному воинскому учету на территориях, где отсутствуют военные комиссариаты</t>
  </si>
  <si>
    <t>Единый сельскохозяйственный налог</t>
  </si>
  <si>
    <t>Доходы от сдачи в аренду имущества, находящегося в оперативном управлении органов управления муниципальных районов</t>
  </si>
  <si>
    <t>11105035050000120</t>
  </si>
  <si>
    <t>11100000000000000</t>
  </si>
  <si>
    <t>Итого расходов</t>
  </si>
  <si>
    <t>ВСЕГО расходов</t>
  </si>
  <si>
    <t>Мероприятия по проведению оздоровительной кампании детей</t>
  </si>
  <si>
    <t>4320000</t>
  </si>
  <si>
    <t>452</t>
  </si>
  <si>
    <t>оздоровление детей</t>
  </si>
  <si>
    <t>план год</t>
  </si>
  <si>
    <t>Иные безвозмездные и безвозвратные перечисления</t>
  </si>
  <si>
    <t>5200000</t>
  </si>
  <si>
    <t>Ежемесячное денежное вознаграждение за классное руководство в государственных и муниципальных общеобразовательных школах</t>
  </si>
  <si>
    <t>Денежные выплаты медицинскому песоналу ФАП, врачам, фельдшерам и медицинским сестрам "Скорой медицинской помощи"</t>
  </si>
  <si>
    <t>3</t>
  </si>
  <si>
    <t>11200000000000000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</si>
  <si>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</si>
  <si>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</si>
  <si>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</si>
  <si>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10503000010000110</t>
  </si>
  <si>
    <t>10502000020000110</t>
  </si>
  <si>
    <t>11402033050000410</t>
  </si>
  <si>
    <t>20201001050000151</t>
  </si>
  <si>
    <t>20203999050000151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</si>
  <si>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</si>
  <si>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</si>
  <si>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3380000</t>
  </si>
  <si>
    <t>Выплата компенсации части родительской платы на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</si>
  <si>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Отдел социальной защиты населения</t>
  </si>
  <si>
    <t>Резервный фонд</t>
  </si>
  <si>
    <t>к решению районного</t>
  </si>
  <si>
    <t>10102020010000110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</si>
  <si>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</si>
  <si>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10803010010000110</t>
  </si>
  <si>
    <t xml:space="preserve">государственная пошлина по делам, рассматриваемым в судах общей юрисдикции, мировыми судьями ( за исключением государственной пошлины по делам, рассматриваемым Верховным Судом Российской Федерации) 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</si>
  <si>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экзаменовна получение права на управление транспортными средствами</t>
  </si>
  <si>
    <t>ДОХОДЫ ОТ ИСПОЛЬЗОВАНИЯ ИМУЩЕСТВА НАХОДЯЩЕГОСЯ В МУНИЦИПАЛЬНОЙ СОСТВЕННОСТИ</t>
  </si>
  <si>
    <t>11101050050000120</t>
  </si>
  <si>
    <t>Доходы в виде прибыли, приходящейся на доли в уставных (складочных) капиталах хозяйственных товариществ и обществ, или диведендов по акциям, принадлежащим муниципальным районам</t>
  </si>
  <si>
    <t>11105010100000120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</si>
  <si>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</t>
  </si>
  <si>
    <t>11303050050000130</t>
  </si>
  <si>
    <t>Прочие доходы бюджетов муниципальных районов от оказания платных услуг и компенсации затрат государства</t>
  </si>
  <si>
    <t>доходы от продажи земельных участков, находящихся в собственности муницмпальных районов</t>
  </si>
  <si>
    <t>Прочие неналоговые доходы бюджетов субъектов РФ</t>
  </si>
  <si>
    <t>817</t>
  </si>
  <si>
    <t>012</t>
  </si>
  <si>
    <t>№ п/п</t>
  </si>
  <si>
    <t>Алябьевское</t>
  </si>
  <si>
    <t>Аникановское</t>
  </si>
  <si>
    <t>Башкатовское</t>
  </si>
  <si>
    <t>Воинское</t>
  </si>
  <si>
    <t>Высокинское</t>
  </si>
  <si>
    <t>Карандаковское</t>
  </si>
  <si>
    <t>Подмокринское</t>
  </si>
  <si>
    <t>Подберезовское</t>
  </si>
  <si>
    <t>Протасовское</t>
  </si>
  <si>
    <t>Сп.Лутовиновское</t>
  </si>
  <si>
    <t>Тельченское</t>
  </si>
  <si>
    <t>Чахинское</t>
  </si>
  <si>
    <t>Черемошенское</t>
  </si>
  <si>
    <t>Отрадинское</t>
  </si>
  <si>
    <t>0700000</t>
  </si>
  <si>
    <t>Резервные фонды органов местного самоуправления</t>
  </si>
  <si>
    <t>Учебно-методические кабинеты, центральные бухгалтерии, группы хозяйственного обслуживания, учебные фильмотеки</t>
  </si>
  <si>
    <t>Телерадиокомпании</t>
  </si>
  <si>
    <t>Учреждения социального обслуживания</t>
  </si>
  <si>
    <t>ЦСТ</t>
  </si>
  <si>
    <t>Руководство и управление в сфере установленных функций!</t>
  </si>
  <si>
    <t xml:space="preserve">Обеспечение деятельности финансовых, налоговых и таможенных органов и органов надзора                        </t>
  </si>
  <si>
    <t>Руководство и управление в; сфере установленных функций</t>
  </si>
  <si>
    <t>Реализация государственных функций, связанных с общегосударственным управлением</t>
  </si>
  <si>
    <t>Члены избирательной комиссии субъектов Российской Федерации</t>
  </si>
  <si>
    <t>091</t>
  </si>
  <si>
    <t>Резервные фонды ораанов исполнительной власти субъектов Российской Федерации</t>
  </si>
  <si>
    <t>Расходы, связанные с выполнением других обязательств государства</t>
  </si>
  <si>
    <t>Строительство объектов для нужд отрасли</t>
  </si>
  <si>
    <t>1001100</t>
  </si>
  <si>
    <t>12</t>
  </si>
  <si>
    <t>14</t>
  </si>
  <si>
    <t>Физическая культура и спорт</t>
  </si>
  <si>
    <t>Стационарная медицинская помощь</t>
  </si>
  <si>
    <t>Амбулаторная помощь</t>
  </si>
  <si>
    <t>Скорая медицинская помощь</t>
  </si>
  <si>
    <t>Охрана семьи и детства</t>
  </si>
  <si>
    <t>0020000</t>
  </si>
  <si>
    <t>500</t>
  </si>
  <si>
    <t>0020400</t>
  </si>
  <si>
    <t>0700500</t>
  </si>
  <si>
    <t>013</t>
  </si>
  <si>
    <t>0920300</t>
  </si>
  <si>
    <t>0013800</t>
  </si>
  <si>
    <t>Выполнение функций органами местного самоуправления</t>
  </si>
  <si>
    <t>Целевые программы муниципальных образований</t>
  </si>
  <si>
    <t>7950000</t>
  </si>
  <si>
    <t>003</t>
  </si>
  <si>
    <t>Благоустройство</t>
  </si>
  <si>
    <t xml:space="preserve">Содержание автомобильных дорог </t>
  </si>
  <si>
    <t>6000200</t>
  </si>
  <si>
    <t>006</t>
  </si>
  <si>
    <t xml:space="preserve">Мероприятия в области коммунального хозяйства </t>
  </si>
  <si>
    <t>3510500</t>
  </si>
  <si>
    <t>4219900</t>
  </si>
  <si>
    <t>4239900</t>
  </si>
  <si>
    <t>5200900</t>
  </si>
  <si>
    <t>4310100</t>
  </si>
  <si>
    <t>мероприятия по проведению оздоровительной кампании детей</t>
  </si>
  <si>
    <t>Выполнение функций бюджетными учреждениями</t>
  </si>
  <si>
    <t>4320100</t>
  </si>
  <si>
    <t>4359900</t>
  </si>
  <si>
    <t>4409900</t>
  </si>
  <si>
    <t>4429900</t>
  </si>
  <si>
    <t>Мероприятия в сфере культуры, кинематографии и средств массовой информации</t>
  </si>
  <si>
    <t>4500000</t>
  </si>
  <si>
    <t>Комплектование книжных фондов библиотек муниципальных образований</t>
  </si>
  <si>
    <t>4500600</t>
  </si>
  <si>
    <t>4530100</t>
  </si>
  <si>
    <t>4529900</t>
  </si>
  <si>
    <t>4709900</t>
  </si>
  <si>
    <t>5201800</t>
  </si>
  <si>
    <t>4700000</t>
  </si>
  <si>
    <t>5129700</t>
  </si>
  <si>
    <t>4910000</t>
  </si>
  <si>
    <t>4910100</t>
  </si>
  <si>
    <t>5070000</t>
  </si>
  <si>
    <t>5079900</t>
  </si>
  <si>
    <t>021</t>
  </si>
  <si>
    <t>Социальные выплаты</t>
  </si>
  <si>
    <t>5058500</t>
  </si>
  <si>
    <t>Охрана материнства и детства</t>
  </si>
  <si>
    <t>Содержание ребенка в семье опекуна и приемной семье, а также оплата труда приемного родителя</t>
  </si>
  <si>
    <t>5201300</t>
  </si>
  <si>
    <t>Материальное обеспечение приемной семьи</t>
  </si>
  <si>
    <t>5201310</t>
  </si>
  <si>
    <t>Выплата единовременного пособия при всех формах устройства детей, лишенных родительского попечения, в семью</t>
  </si>
  <si>
    <t>5201000</t>
  </si>
  <si>
    <t>Здравоохранение, физическая культура и спорт</t>
  </si>
  <si>
    <t>Школы, школы-детсады, школы начальные, неполные средние и средние</t>
  </si>
  <si>
    <t>выполнение функций бюджетными учреждениями</t>
  </si>
  <si>
    <t>5160130</t>
  </si>
  <si>
    <t>008</t>
  </si>
  <si>
    <t>Дотация на выравнивание бюджетной обеспеченности поселений из районного фонда финансовой поддержки</t>
  </si>
  <si>
    <t>0013600</t>
  </si>
  <si>
    <t>009</t>
  </si>
  <si>
    <t>Оказание других видов социальной помощи</t>
  </si>
  <si>
    <t>БЕЗВОЗМЕЗДНЫЕ ПОСТУПЛЕНИЯ ОТ ДРУГИХ БЮДЖЕТОВ БЮДЖЕТНОЙ СИСТЕМЫ РОССИЙСКОЙ ФЕДЕРАЦИИ, КРОМЕ БЮДЖЕТОВ ГОСУДАРСТВЕННЫХ</t>
  </si>
  <si>
    <t>20202024050000151</t>
  </si>
  <si>
    <t>Субсидии бюджетам муниципальным районов на денежные выплаты медицинскому персоналу фельдшерско-акушерских пунктов, врачам,фельдшерам и медицинским сестрам скорой помощи</t>
  </si>
  <si>
    <t>20203003050000151</t>
  </si>
  <si>
    <t>20203015050000151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</si>
  <si>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</si>
  <si>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20203020050000151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</si>
  <si>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</si>
  <si>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20203021050000151</t>
  </si>
  <si>
    <t>Субвенции бюджетам муниципальных районов на ежемесячное денежное вознаграждение за классное руководство</t>
  </si>
  <si>
    <t>20203024050000151</t>
  </si>
  <si>
    <t>Субвенции бюджетам муниципальных районов на выполнение передаваемых полномочий субъектов Российской Федерации</t>
  </si>
  <si>
    <t>в том числе:</t>
  </si>
  <si>
    <t>субвенция местным бюджетам на выполнение передаваемых полномочий субъектов РФ по расчету и предоствлению дотаций бюджетам поселений</t>
  </si>
  <si>
    <t>субвенция на осуществление полномочий по формированию и организации деятельности комиссий по делам несовершеннолетних</t>
  </si>
  <si>
    <t>субвенция на выполнение федеральных полномочий по формированию и организации деятельности административных комиссий</t>
  </si>
  <si>
    <t>субвенция на содержание органов местного самоуправления по вопросам социальной защиты населения</t>
  </si>
  <si>
    <t>20203027050000151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</si>
  <si>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</si>
  <si>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20203029050000151</t>
  </si>
  <si>
    <t>субвенции бюджетам  на выплату компенсации части родительской платы на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</si>
  <si>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 бюджетам муниципальных районов</t>
  </si>
  <si>
    <t>субвенция на финансовое обеспечение образовательного процесса в учреждениях общего образования</t>
  </si>
  <si>
    <t>Итого:</t>
  </si>
  <si>
    <t>Федеральная целевая программа "Социальное развитие села до 2010 года"</t>
  </si>
  <si>
    <t>субвенция на содержание учреждений социальной защиты населения</t>
  </si>
  <si>
    <t>010</t>
  </si>
  <si>
    <t>Иные межбюджетные трансферты</t>
  </si>
  <si>
    <t>Бюджетные инвестиции</t>
  </si>
  <si>
    <t>Составление(изменение и дополнение) списков кандидатов в присяжные заседатели федеральных судов общей юрисдикции в Российскрй Федерации</t>
  </si>
  <si>
    <t>0014000</t>
  </si>
  <si>
    <t>субвенции бюджетам муниципальных районов на государственную регистрацию актов граждонского состояния</t>
  </si>
  <si>
    <t>20204999050000151</t>
  </si>
  <si>
    <t xml:space="preserve">Субсидии на обеспечение жильем молодых семей </t>
  </si>
  <si>
    <t xml:space="preserve">Дотация на поддержку мер по обеспечению сбалансированности бюджетов муниципальных районов </t>
  </si>
  <si>
    <t>Школы-детские сады, школы начальные, неполные средние и средние</t>
  </si>
  <si>
    <t>20705000050000180</t>
  </si>
  <si>
    <t xml:space="preserve">Прочие безвозмездные поступления в бюджеты муниципальных районов </t>
  </si>
  <si>
    <t>Субвенция на выполнение полномочий в сфере опеки и попечительства</t>
  </si>
  <si>
    <t>субвенция на выполнение полномочий в сфере трудовых отношений</t>
  </si>
  <si>
    <t>Социальная помощь</t>
  </si>
  <si>
    <t>5050000</t>
  </si>
  <si>
    <t>163</t>
  </si>
  <si>
    <t>Мероприятия по землеустройству и землепользованию</t>
  </si>
  <si>
    <t>3400300</t>
  </si>
  <si>
    <t>МОУ ДЕТСКАЯ ШКОЛА ИСКУССТВ</t>
  </si>
  <si>
    <t>МОУ ДЮКПФ</t>
  </si>
  <si>
    <t>МОУ ЦЕНТР ДОПОЛНИТЕЛЬНОГО ОБРАЗОВАНИЯ</t>
  </si>
  <si>
    <t>МОУ ЦПМСС</t>
  </si>
  <si>
    <t>Глава муниципального образования</t>
  </si>
  <si>
    <t>0020300</t>
  </si>
  <si>
    <t>11105025050000120</t>
  </si>
  <si>
    <t>5140100</t>
  </si>
  <si>
    <t>Фукционирование высшего должностного лица субъекта РФ и органа местного самоуправления</t>
  </si>
  <si>
    <t>Дошкольное образование</t>
  </si>
  <si>
    <t>Председатель представительного органа муниципального образования</t>
  </si>
  <si>
    <t>Расходы</t>
  </si>
  <si>
    <t>0021100</t>
  </si>
  <si>
    <t>Финансовая помощь бюджетам других уровней</t>
  </si>
  <si>
    <t>*******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</si>
  <si>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</si>
  <si>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государственных власти субъектов РФ и органов местного самоуправления</t>
  </si>
  <si>
    <t>Федеральная целевая программа "Жилище" на 2002 - 2010 годы Подпрограмма "Переселение граждан Российской Федерации из ветхого и аварийного жилищного фонда"</t>
  </si>
  <si>
    <t>1000404</t>
  </si>
  <si>
    <t>1000401</t>
  </si>
  <si>
    <t>Региональные целевые программы</t>
  </si>
  <si>
    <t>5220000</t>
  </si>
  <si>
    <t>Мероприятия в области коммунального хозяйства по развитию, реконструкции и замене инженерных сетей</t>
  </si>
  <si>
    <t>Федеральные целевые программы</t>
  </si>
  <si>
    <t>1000000</t>
  </si>
  <si>
    <t>4210000</t>
  </si>
  <si>
    <t>Поликлиники, амбулатории, медико-санитарные части</t>
  </si>
  <si>
    <t>ФЦП "Жилище"</t>
  </si>
  <si>
    <t>Субсилии на обеспечение жильем молодых семей</t>
  </si>
  <si>
    <t>ФЦП "Социальное развитие села до 2012 года"</t>
  </si>
  <si>
    <t>Субсидии на обеспечение жильем молодых семей и молодых специалистов, проживающих и работающих в сельской местности</t>
  </si>
  <si>
    <t>Мероприятия в области социальной политики</t>
  </si>
  <si>
    <t>МЦП "Жилище"</t>
  </si>
  <si>
    <t>ФЦП "Сциальное развитие села до 2012 года"</t>
  </si>
  <si>
    <t>ФИНАНСОВЫЙ ОТДЕЛ АДМИНИСТРАЦИИ МЦЕНСКОГО РАЙОНА</t>
  </si>
  <si>
    <t>5210300</t>
  </si>
  <si>
    <t>017</t>
  </si>
  <si>
    <t xml:space="preserve"> УПРАЛЕНИЕ ПО  МУНИЦИПАЛЬНОМУ  ИМУЩЕСТВУ</t>
  </si>
  <si>
    <t xml:space="preserve"> ОТДЕЛ ОБЩЕГО ОБРАЗОВАНИЯ</t>
  </si>
  <si>
    <t>выполнение функций органами местного самоуправления</t>
  </si>
  <si>
    <t>004</t>
  </si>
  <si>
    <t>007</t>
  </si>
  <si>
    <t>МУ МЦЕНСКИЙ РАЙОННЫЙ ДОМ КУЛЬТУРЫ</t>
  </si>
  <si>
    <t>МУ Мценская межпоселенческая районная библиотека</t>
  </si>
  <si>
    <t>МУЗ МЦЕНСКАЯ ЦЕНТРАЛЬНАЯ РАЙОННАЯ БОЛЬНИЦА</t>
  </si>
  <si>
    <t>Оплата жилищно-коммунальных услуг отдельным категориям граждан</t>
  </si>
  <si>
    <t>014</t>
  </si>
  <si>
    <t>ЖИЛИЩНО - КОММУНАЛЬНОЕ ХОЗЯЙСТВО</t>
  </si>
  <si>
    <t>10101000000000110</t>
  </si>
  <si>
    <t>10807140011000110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</si>
  <si>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</t>
  </si>
  <si>
    <t>11107015050000120</t>
  </si>
  <si>
    <t xml:space="preserve">Доходы от перечисления части прибыли, остающейся после уплаты налоговых и иных обязательных платежей  муниципальных унитарных предприятий </t>
  </si>
  <si>
    <t>Доходы от реализации имущества, находящегося в собственности муниципальных районов</t>
  </si>
  <si>
    <t>11406025050000430</t>
  </si>
  <si>
    <t>11603010010000140</t>
  </si>
  <si>
    <t>Денежные взыскания (штрафы) за нарушение законодательства о налогах и сборах предусмотренные статьями 116,117,118,пунктами 1 и 2 статьи 120, статьями 125,126,128,129,1291,132,133,134,135,1351 НК РФ</t>
  </si>
  <si>
    <t>11603030010000140</t>
  </si>
  <si>
    <t>Денежные взыскания (штрафы) за административные правонарушения в области налогов и сборов предусмотренные Кодексом РФ об административных правонарушениях</t>
  </si>
  <si>
    <t>11606000010000140</t>
  </si>
  <si>
    <t xml:space="preserve">Денежные взыскания (штрафы)за нарушение законодательства о применении контрольно-кассовой техники при осуществлении наличных денежных расчетов </t>
  </si>
  <si>
    <t>11608000010000140</t>
  </si>
  <si>
    <t>Денежные взыскания (штрафы)за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</si>
  <si>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11621050050000140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</si>
  <si>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</si>
  <si>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11625030010000140</t>
  </si>
  <si>
    <t>Денежные взыскания и штрафы за нарушение законодательства об охране и использовании животного мира</t>
  </si>
  <si>
    <t>11625050010000140</t>
  </si>
  <si>
    <t>Денежные взыскания иштрафы за нарушение в области охраны окружающей среды</t>
  </si>
  <si>
    <t>11625060010000140</t>
  </si>
  <si>
    <t>Денежные взыскания (штрафы) за нарушение земельного законодательства</t>
  </si>
  <si>
    <t>11625074050000140</t>
  </si>
  <si>
    <t>Денежные взвскания за нарушение лесного законодательства, установленное на лесных участках, находящихся в собственности муниципальных районов</t>
  </si>
  <si>
    <t>11627000010000140</t>
  </si>
  <si>
    <t>Денежные взыскания (штрафы) за нарушение законодательства "О пожарной безопасности)</t>
  </si>
  <si>
    <t>11630000010000140</t>
  </si>
  <si>
    <t>Денежные взыскания (штрафы) за административные правонарушения в области дорожного движения</t>
  </si>
  <si>
    <t>11690050005000140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</si>
  <si>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</si>
  <si>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11701050050000180</t>
  </si>
  <si>
    <t>Невыясненные поступления, зачисляемые в бюджеты муницмпальных  районов</t>
  </si>
  <si>
    <t>11705050050000180</t>
  </si>
  <si>
    <t>20201003050000151</t>
  </si>
  <si>
    <t>Субвенция на осуществление государственных полномочий в сфере государственного надзора за техническим состоянием самоходных машин и других видов техники</t>
  </si>
  <si>
    <t>Субвенция на предоставление мер социальной поддержки по оплате жилья с отоплением и освещением педагогическим работникам, работающим и проживающим в сельской местности и поселках городского типа</t>
  </si>
  <si>
    <t>Субвенция на комплектование книжного фонда библиотек муниципальных образований</t>
  </si>
  <si>
    <t>Субвенция на  назначение, перерасчет, оформление документов на выплату субсидий на оплату жилого помещения и коммунальных услуг (менеджеры)</t>
  </si>
  <si>
    <t>№ _____от _____________2009г</t>
  </si>
  <si>
    <t>Субсидии</t>
  </si>
  <si>
    <t>МУЗ ОТРАДИНСКАЯ РАЙОННАЯ БОЛЬНИЦА</t>
  </si>
  <si>
    <t>МУЗ ТЕЛЬЧЕНСКАЯ УЧАСТКОВАЯ БОЛЬНИЦА</t>
  </si>
  <si>
    <t>ОТДЕЛ ЗДРАВООХРАНЕНИЯ АДМИНИСТРАЦИИ МЦЕНСКОГО РАЙОНА</t>
  </si>
  <si>
    <t>Другие вопросы в области здравоохранения, физической культуры и спорта</t>
  </si>
  <si>
    <t>20202089050002151</t>
  </si>
  <si>
    <t>5140000</t>
  </si>
  <si>
    <t>в т.ч. на реалиазацию Федерального закона №185-ФЗ</t>
  </si>
  <si>
    <t xml:space="preserve">Обеспечение мероприятий по переселению граждан из аварийного жилищного фонда </t>
  </si>
  <si>
    <t>0980102</t>
  </si>
  <si>
    <t>1040200</t>
  </si>
  <si>
    <t>501</t>
  </si>
  <si>
    <t>Субсидии на обеспечением жильем граждан РФ, проживающих в сельской местности</t>
  </si>
  <si>
    <t>099</t>
  </si>
  <si>
    <t>Федеральная целевая программа "Социальное развитие села до 2012 года"</t>
  </si>
  <si>
    <t>Субвенция по обеспечению полноценным питанием беременных женщин, кормящих матерей и детей до 3-х лет</t>
  </si>
  <si>
    <t>Обеспечение полноценным питанием беременных женщин, кормящих матерей и детей до 3-х лет</t>
  </si>
  <si>
    <t>5210214</t>
  </si>
  <si>
    <t>Областная комплексная программа "Дети Орловщины" на 2007-2010 годы"</t>
  </si>
  <si>
    <t>5221304</t>
  </si>
  <si>
    <t>ОГУ "ОРЕЛГОСЗАКАЗЧИК"</t>
  </si>
  <si>
    <t>Налог на прибыль, доходы</t>
  </si>
  <si>
    <t>10900000000000110</t>
  </si>
  <si>
    <t>ЗАДОЛЖЕННОСТЬ И ПЕРЕРАСЧЕТЫ ПО ОТМЕННЕНЫМ НАЛОГАМ И СБОРАМ</t>
  </si>
  <si>
    <t>11633050050000140</t>
  </si>
  <si>
    <t>Межмуниципальная целевая программа "О борьбе с бешенством животных и предупреждении случаев заболевания бешенством людей на территории Мценского района на 2009 -2013 г.г."</t>
  </si>
  <si>
    <t>Решение Мценского районного Совета народных депутатов "Об утверждении межмуниципальной целевой программы "О борьбе с бешенством животных и предупреждении случаев заболевания бешенством людей на территории Мценского района на 2009 -2013 г.г."</t>
  </si>
  <si>
    <t>04123380000</t>
  </si>
  <si>
    <t>04127950000</t>
  </si>
  <si>
    <t>Приложение № 5</t>
  </si>
  <si>
    <t>Приложение № 6</t>
  </si>
  <si>
    <t>Приложение №15</t>
  </si>
  <si>
    <t>Приложение №16</t>
  </si>
  <si>
    <t>Нормативы распределения доходов между бюджетами на 2010 год и на плановый период 2011-2012 годов</t>
  </si>
  <si>
    <t>Денежные взыскания (штрафы) за нарушение  законодательства РФ о размещении заказов на поставки товаров</t>
  </si>
  <si>
    <t>Дотациибюджетам муниципальных районов на поддержку мер по обеспечению сбалансированности бюджетов</t>
  </si>
  <si>
    <t>20202068050000151</t>
  </si>
  <si>
    <t>Субвенции на мероприятия по оздоровлению детей</t>
  </si>
  <si>
    <t>Субвенция на реализацию областной комплексной программы "Дети Орловщины" на 2007-2010 годы"</t>
  </si>
  <si>
    <t>4320200</t>
  </si>
  <si>
    <t>Проведение мероприятий для детей и молодежи</t>
  </si>
  <si>
    <t>20202088050001151</t>
  </si>
  <si>
    <t>20202089050001151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</si>
  <si>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</si>
  <si>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0980101</t>
  </si>
  <si>
    <t>0980200</t>
  </si>
  <si>
    <t>20202102050000151</t>
  </si>
  <si>
    <t>5225000</t>
  </si>
  <si>
    <t>Обеспечение жилыми помещениями детей-сирот, детей оставшихся без попечения</t>
  </si>
  <si>
    <t>5053600</t>
  </si>
  <si>
    <t>018</t>
  </si>
  <si>
    <t>Общеэкономические вопросы</t>
  </si>
  <si>
    <t xml:space="preserve">      Общеэкономические вопросы</t>
  </si>
  <si>
    <t>Реализация дополнительных мероприятий, направленных на снижение напряженности на рынке труда субъектов РФ</t>
  </si>
  <si>
    <t>5100300</t>
  </si>
  <si>
    <t>НАЦИОНАЛЬНАЯ ЭКОНОМИКА</t>
  </si>
  <si>
    <t>20203026050000151</t>
  </si>
  <si>
    <t>Обеспечение мероприятий по капитальному ремонту многоквартирных домов за счет средств бюджетов</t>
  </si>
  <si>
    <t>Распределение расходов из  бюджета Мценского района на 2010 год 
по разделам и подразделам, целевым статьям и видам расходов  классификации расходов</t>
  </si>
  <si>
    <t>Ведомственная структура расходов бюджета Мценского района на 2010 год</t>
  </si>
  <si>
    <t>Приложение №13</t>
  </si>
  <si>
    <t xml:space="preserve">Перечень целевых программ, финансирование которых предусмотрено </t>
  </si>
  <si>
    <t>наименование программы</t>
  </si>
  <si>
    <t>нормативный документ</t>
  </si>
  <si>
    <t>КБК</t>
  </si>
  <si>
    <t>сумма</t>
  </si>
  <si>
    <t>Постновление Правительства РФ от 3.12.2002г №858 "О федеральной целнвой программе "Социальное развитие села до 2012 года"</t>
  </si>
  <si>
    <t xml:space="preserve">Межмуниципальная целевая программа "Жилище" Мценского района </t>
  </si>
  <si>
    <t>Постановление районного Совета народных депутатов Мценского района "Об утверждении межмуниципальной целевой программы "Жилище" Мценского района на 2006-2010гг" №20 от 27.04.2006г</t>
  </si>
  <si>
    <t>Муниципальная программа  "О разработке документов территориального планирования Мценского района на 2006-2010 годы""</t>
  </si>
  <si>
    <t>Постановление районного Совета народных депутатов Мценского района "Об утверждении муниципальной программы  "О разработке документов территориального планирования Мценского района на 2006-2010 годы"</t>
  </si>
  <si>
    <t>Муниципальная программа  "Развитие сельскохозяйственной потребительской кооперации во Мценском районе на 2007-2010 годы""</t>
  </si>
  <si>
    <t>Решение Мценского районного Совета народных депутатов "Об утверждении муниципальной целнвой программы "Развитие и сельского хозяйства и регулирование рынков сельскохозяйственной продукции, сырья и продовольствия во Мценском районе на 2008-2012гг." №212 от 25.09.2008г</t>
  </si>
  <si>
    <t>Межмуниципальная программа "Развитие и поддержка малого и среднего предпринимательства во Мценском районе на 2009-2011гг"</t>
  </si>
  <si>
    <t>500,00</t>
  </si>
  <si>
    <t>Решение Мценского районного Совета народных депутатов "Об утверждении межмуниципальной целнвой программы "Развитие и поддержка малого и среднего предпринимательства во Мценском районе на 2009-2011гг." №212 от 25.09.2008г</t>
  </si>
  <si>
    <t xml:space="preserve">в бюджете Мценского района на 2010 год </t>
  </si>
  <si>
    <t xml:space="preserve">Федеральная целевая программа "Социальное развитие села до 2012 года" </t>
  </si>
  <si>
    <r>
      <t xml:space="preserve">Обеспечение проведения выборов и референдумов             </t>
    </r>
    <r>
      <rPr>
        <i/>
        <sz val="9"/>
        <color indexed="8"/>
        <rFont val="Times New Roman"/>
        <family val="1"/>
      </rPr>
      <t>\</t>
    </r>
  </si>
  <si>
    <r>
      <t xml:space="preserve">Доплаты к пенсиям </t>
    </r>
    <r>
      <rPr>
        <sz val="9"/>
        <color indexed="8"/>
        <rFont val="Times New Roman"/>
        <family val="1"/>
      </rPr>
      <t xml:space="preserve">государственных </t>
    </r>
    <r>
      <rPr>
        <i/>
        <sz val="9"/>
        <color indexed="8"/>
        <rFont val="Times New Roman"/>
        <family val="1"/>
      </rPr>
      <t>служащих субъектов Российской Федерации и муниципальных служащих</t>
    </r>
  </si>
  <si>
    <t>Распределение расходов  бюджета Мценского района на 2010 год
 по разделам и подразделам классификации расходов</t>
  </si>
  <si>
    <t>Реализация государственных функций в области социальной политики</t>
  </si>
  <si>
    <t>Распределение дотации на выравнивание бюджетной обеспеченности поселений на 2010 год</t>
  </si>
  <si>
    <t>1001102</t>
  </si>
  <si>
    <t>1001101</t>
  </si>
  <si>
    <t>№____ от ____________2009г</t>
  </si>
  <si>
    <t xml:space="preserve">                                 </t>
  </si>
  <si>
    <t>код администратора</t>
  </si>
  <si>
    <t>Код бюджетной классификации</t>
  </si>
  <si>
    <t>Наименование дохода</t>
  </si>
  <si>
    <t>нормативы распределения %</t>
  </si>
  <si>
    <t>бюджет Мценского района</t>
  </si>
  <si>
    <t>бюджет сельских поселений</t>
  </si>
  <si>
    <t xml:space="preserve">Единый налог на вменненный доход </t>
  </si>
  <si>
    <t>10601030000000110</t>
  </si>
  <si>
    <t>Налог на имущество физических лиц</t>
  </si>
  <si>
    <t>10606000000000110</t>
  </si>
  <si>
    <t>10803010000000110</t>
  </si>
  <si>
    <t>Государственная пошлина</t>
  </si>
  <si>
    <t>10900000000000000</t>
  </si>
  <si>
    <t>Задолженность и перерасчеты по отмененным налогам, сборам и иным обязательным платежам</t>
  </si>
  <si>
    <t>Денежные взыскания (штрафы) за нарушение законодательства о налогах и сборах</t>
  </si>
  <si>
    <t>Денежные взыскания (штрафы)за нарушение законодательства о применении контрольно-кассовой техники при осуществлении наличных денежных расчетов</t>
  </si>
  <si>
    <t>Доходы в виде прибыли, приходящейся на доли в уставных капиталах хозяйственных товариществ и обществ, или дивидендов по акциям, принадлежащим муниципальным районнам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</si>
  <si>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</si>
  <si>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заемли, находящиеся в собственности муниципальных районов (за исключением земельных участков муниципальных автономных учреждений, а также земельных участков муниципальных унитарных предприятий)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</si>
  <si>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</si>
  <si>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</si>
  <si>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доходы от оказания платных услуг получателями средств бюджетов  муниципальных районов и компенсации затрат бюджетов муниципальных районов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</si>
</sst>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"/>
    <numFmt numFmtId="171" formatCode="#,##0.000"/>
    <numFmt numFmtId="172" formatCode="#,##0.0000"/>
    <numFmt numFmtId="173" formatCode="0.0000"/>
    <numFmt numFmtId="174" formatCode="0.00000"/>
    <numFmt numFmtId="175" formatCode="000000"/>
    <numFmt numFmtId="176" formatCode="#,##0.00000"/>
    <numFmt numFmtId="177" formatCode="#,##0.000000"/>
    <numFmt numFmtId="178" formatCode="0.000000"/>
    <numFmt numFmtId="179" formatCode="0.000E+00"/>
    <numFmt numFmtId="180" formatCode="0.0000E+00"/>
    <numFmt numFmtId="181" formatCode="0.00000E+00"/>
    <numFmt numFmtId="182" formatCode="0.000000E+00"/>
    <numFmt numFmtId="183" formatCode="0.0000000E+00"/>
    <numFmt numFmtId="184" formatCode="0.00000000E+00"/>
  </numFmts>
  <fonts count="65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u val="single"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8"/>
      <name val="Times New Roman"/>
      <family val="1"/>
    </font>
    <font>
      <sz val="11"/>
      <name val="Times New Roman"/>
      <family val="1"/>
    </font>
    <font>
      <i/>
      <sz val="10"/>
      <color indexed="8"/>
      <name val="Times New Roman"/>
      <family val="1"/>
    </font>
    <font>
      <i/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33" borderId="10" xfId="0" applyNumberFormat="1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/>
    </xf>
    <xf numFmtId="49" fontId="14" fillId="33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33" borderId="10" xfId="0" applyFont="1" applyFill="1" applyBorder="1" applyAlignment="1">
      <alignment horizontal="left" wrapText="1" indent="1"/>
    </xf>
    <xf numFmtId="49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2" fillId="0" borderId="0" xfId="0" applyFont="1" applyAlignment="1">
      <alignment horizontal="right"/>
    </xf>
    <xf numFmtId="49" fontId="6" fillId="33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/>
    </xf>
    <xf numFmtId="49" fontId="14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righ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169" fontId="10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2" fillId="33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4" fontId="9" fillId="33" borderId="10" xfId="0" applyNumberFormat="1" applyFont="1" applyFill="1" applyBorder="1" applyAlignment="1">
      <alignment horizontal="right" vertical="top" wrapText="1"/>
    </xf>
    <xf numFmtId="4" fontId="9" fillId="33" borderId="10" xfId="0" applyNumberFormat="1" applyFont="1" applyFill="1" applyBorder="1" applyAlignment="1">
      <alignment vertical="top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1" fontId="4" fillId="33" borderId="10" xfId="0" applyNumberFormat="1" applyFont="1" applyFill="1" applyBorder="1" applyAlignment="1">
      <alignment vertical="center" wrapText="1"/>
    </xf>
    <xf numFmtId="1" fontId="21" fillId="33" borderId="10" xfId="0" applyNumberFormat="1" applyFont="1" applyFill="1" applyBorder="1" applyAlignment="1">
      <alignment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justify"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1" fontId="10" fillId="0" borderId="11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/>
    </xf>
    <xf numFmtId="169" fontId="3" fillId="0" borderId="10" xfId="0" applyNumberFormat="1" applyFont="1" applyBorder="1" applyAlignment="1">
      <alignment horizontal="center"/>
    </xf>
    <xf numFmtId="49" fontId="23" fillId="33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left" wrapText="1"/>
    </xf>
    <xf numFmtId="49" fontId="21" fillId="33" borderId="11" xfId="0" applyNumberFormat="1" applyFont="1" applyFill="1" applyBorder="1" applyAlignment="1">
      <alignment horizontal="center" wrapText="1"/>
    </xf>
    <xf numFmtId="0" fontId="23" fillId="0" borderId="0" xfId="0" applyFont="1" applyAlignment="1">
      <alignment/>
    </xf>
    <xf numFmtId="0" fontId="21" fillId="33" borderId="10" xfId="0" applyFont="1" applyFill="1" applyBorder="1" applyAlignment="1">
      <alignment vertical="top" wrapText="1"/>
    </xf>
    <xf numFmtId="0" fontId="21" fillId="33" borderId="10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justify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vertical="center" wrapText="1"/>
    </xf>
    <xf numFmtId="0" fontId="21" fillId="33" borderId="10" xfId="0" applyFont="1" applyFill="1" applyBorder="1" applyAlignment="1">
      <alignment horizontal="left" vertical="top" wrapText="1" indent="2"/>
    </xf>
    <xf numFmtId="49" fontId="21" fillId="33" borderId="10" xfId="0" applyNumberFormat="1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horizontal="left" wrapText="1" indent="2"/>
    </xf>
    <xf numFmtId="0" fontId="1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3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3" fillId="0" borderId="10" xfId="0" applyNumberFormat="1" applyFont="1" applyBorder="1" applyAlignment="1">
      <alignment horizontal="center"/>
    </xf>
    <xf numFmtId="170" fontId="14" fillId="33" borderId="10" xfId="0" applyNumberFormat="1" applyFont="1" applyFill="1" applyBorder="1" applyAlignment="1">
      <alignment horizontal="center" vertical="center" wrapText="1"/>
    </xf>
    <xf numFmtId="170" fontId="9" fillId="33" borderId="1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64" fontId="4" fillId="33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25" fillId="0" borderId="0" xfId="0" applyFont="1" applyAlignment="1">
      <alignment/>
    </xf>
    <xf numFmtId="0" fontId="4" fillId="33" borderId="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wrapText="1"/>
    </xf>
    <xf numFmtId="0" fontId="23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left" vertical="top" wrapText="1" indent="1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5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170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 vertical="top" wrapText="1" inden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wrapText="1" indent="1"/>
    </xf>
    <xf numFmtId="170" fontId="5" fillId="33" borderId="10" xfId="0" applyNumberFormat="1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3" fillId="0" borderId="10" xfId="0" applyFont="1" applyBorder="1" applyAlignment="1">
      <alignment horizontal="justify"/>
    </xf>
    <xf numFmtId="0" fontId="3" fillId="0" borderId="10" xfId="0" applyFont="1" applyBorder="1" applyAlignment="1">
      <alignment horizontal="center"/>
    </xf>
    <xf numFmtId="170" fontId="3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33" borderId="10" xfId="0" applyFont="1" applyFill="1" applyBorder="1" applyAlignment="1">
      <alignment horizontal="left" vertical="center" wrapText="1"/>
    </xf>
    <xf numFmtId="49" fontId="2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top" wrapText="1"/>
    </xf>
    <xf numFmtId="0" fontId="2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wrapText="1"/>
    </xf>
    <xf numFmtId="4" fontId="7" fillId="33" borderId="10" xfId="0" applyNumberFormat="1" applyFont="1" applyFill="1" applyBorder="1" applyAlignment="1">
      <alignment horizontal="right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4" fontId="5" fillId="33" borderId="10" xfId="0" applyNumberFormat="1" applyFont="1" applyFill="1" applyBorder="1" applyAlignment="1">
      <alignment horizontal="right" wrapText="1"/>
    </xf>
    <xf numFmtId="4" fontId="5" fillId="33" borderId="10" xfId="0" applyNumberFormat="1" applyFont="1" applyFill="1" applyBorder="1" applyAlignment="1">
      <alignment vertical="top" wrapText="1"/>
    </xf>
    <xf numFmtId="4" fontId="7" fillId="33" borderId="10" xfId="0" applyNumberFormat="1" applyFont="1" applyFill="1" applyBorder="1" applyAlignment="1">
      <alignment vertical="top" wrapText="1"/>
    </xf>
    <xf numFmtId="4" fontId="3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14" fillId="33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/>
    </xf>
    <xf numFmtId="2" fontId="3" fillId="0" borderId="10" xfId="0" applyNumberFormat="1" applyFont="1" applyBorder="1" applyAlignment="1">
      <alignment/>
    </xf>
    <xf numFmtId="2" fontId="5" fillId="33" borderId="10" xfId="0" applyNumberFormat="1" applyFont="1" applyFill="1" applyBorder="1" applyAlignment="1">
      <alignment horizontal="right" vertical="top" wrapText="1"/>
    </xf>
    <xf numFmtId="43" fontId="5" fillId="33" borderId="10" xfId="60" applyFont="1" applyFill="1" applyBorder="1" applyAlignment="1">
      <alignment horizontal="right" vertical="top" wrapText="1"/>
    </xf>
    <xf numFmtId="0" fontId="2" fillId="0" borderId="0" xfId="0" applyFont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21" fillId="33" borderId="11" xfId="0" applyNumberFormat="1" applyFont="1" applyFill="1" applyBorder="1" applyAlignment="1">
      <alignment horizontal="center" wrapText="1"/>
    </xf>
    <xf numFmtId="2" fontId="21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2" fontId="23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164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wrapText="1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2" fillId="0" borderId="0" xfId="0" applyFont="1" applyAlignment="1">
      <alignment horizontal="right" wrapText="1"/>
    </xf>
    <xf numFmtId="49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1" fontId="12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right"/>
    </xf>
    <xf numFmtId="1" fontId="12" fillId="0" borderId="1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9" fillId="33" borderId="10" xfId="0" applyFont="1" applyFill="1" applyBorder="1" applyAlignment="1">
      <alignment horizontal="justify" vertical="top" wrapText="1"/>
    </xf>
    <xf numFmtId="0" fontId="9" fillId="33" borderId="1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wrapText="1"/>
    </xf>
    <xf numFmtId="1" fontId="8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49" fontId="22" fillId="0" borderId="0" xfId="0" applyNumberFormat="1" applyFont="1" applyBorder="1" applyAlignment="1">
      <alignment horizontal="center"/>
    </xf>
    <xf numFmtId="0" fontId="9" fillId="33" borderId="10" xfId="0" applyFont="1" applyFill="1" applyBorder="1" applyAlignment="1">
      <alignment vertical="top" wrapText="1"/>
    </xf>
    <xf numFmtId="0" fontId="3" fillId="0" borderId="14" xfId="0" applyFont="1" applyBorder="1" applyAlignment="1">
      <alignment wrapText="1"/>
    </xf>
    <xf numFmtId="0" fontId="7" fillId="33" borderId="10" xfId="0" applyFont="1" applyFill="1" applyBorder="1" applyAlignment="1">
      <alignment horizontal="justify" vertical="top" wrapText="1"/>
    </xf>
    <xf numFmtId="164" fontId="8" fillId="0" borderId="14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 horizontal="justify" vertical="top" wrapText="1"/>
    </xf>
    <xf numFmtId="0" fontId="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29" fillId="33" borderId="10" xfId="0" applyFont="1" applyFill="1" applyBorder="1" applyAlignment="1">
      <alignment horizontal="justify" wrapText="1"/>
    </xf>
    <xf numFmtId="0" fontId="5" fillId="33" borderId="10" xfId="0" applyFont="1" applyFill="1" applyBorder="1" applyAlignment="1">
      <alignment horizontal="justify" wrapText="1"/>
    </xf>
    <xf numFmtId="0" fontId="8" fillId="0" borderId="11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justify" wrapText="1"/>
    </xf>
    <xf numFmtId="2" fontId="8" fillId="0" borderId="10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3" fillId="0" borderId="0" xfId="0" applyFont="1" applyAlignment="1">
      <alignment vertical="center" wrapText="1"/>
    </xf>
    <xf numFmtId="169" fontId="1" fillId="0" borderId="10" xfId="0" applyNumberFormat="1" applyFont="1" applyBorder="1" applyAlignment="1">
      <alignment vertical="center" wrapText="1"/>
    </xf>
    <xf numFmtId="169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vertical="center" wrapText="1"/>
    </xf>
    <xf numFmtId="49" fontId="22" fillId="0" borderId="0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0" fontId="30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/>
    </xf>
    <xf numFmtId="49" fontId="23" fillId="0" borderId="10" xfId="0" applyNumberFormat="1" applyFont="1" applyBorder="1" applyAlignment="1">
      <alignment/>
    </xf>
    <xf numFmtId="0" fontId="10" fillId="0" borderId="11" xfId="0" applyFont="1" applyBorder="1" applyAlignment="1">
      <alignment horizontal="left" wrapText="1"/>
    </xf>
    <xf numFmtId="2" fontId="8" fillId="0" borderId="14" xfId="0" applyNumberFormat="1" applyFont="1" applyBorder="1" applyAlignment="1">
      <alignment/>
    </xf>
    <xf numFmtId="0" fontId="21" fillId="33" borderId="15" xfId="0" applyFont="1" applyFill="1" applyBorder="1" applyAlignment="1">
      <alignment horizontal="right" vertical="top" wrapText="1"/>
    </xf>
    <xf numFmtId="2" fontId="1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3" fontId="9" fillId="33" borderId="1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16" xfId="0" applyFont="1" applyBorder="1" applyAlignment="1">
      <alignment horizontal="center" wrapText="1"/>
    </xf>
    <xf numFmtId="0" fontId="12" fillId="0" borderId="12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2" fillId="0" borderId="16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1" fillId="0" borderId="16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0" fillId="0" borderId="10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20.875" style="2" customWidth="1"/>
    <col min="2" max="2" width="57.125" style="2" bestFit="1" customWidth="1"/>
    <col min="3" max="3" width="8.875" style="2" bestFit="1" customWidth="1"/>
    <col min="4" max="16384" width="9.125" style="2" customWidth="1"/>
  </cols>
  <sheetData>
    <row r="1" ht="11.25">
      <c r="C1" s="21" t="s">
        <v>71</v>
      </c>
    </row>
    <row r="2" ht="11.25">
      <c r="C2" s="21" t="s">
        <v>294</v>
      </c>
    </row>
    <row r="3" ht="11.25">
      <c r="C3" s="21" t="s">
        <v>158</v>
      </c>
    </row>
    <row r="4" ht="11.25">
      <c r="C4" s="21" t="s">
        <v>541</v>
      </c>
    </row>
    <row r="7" spans="1:3" ht="15.75">
      <c r="A7" s="263" t="s">
        <v>150</v>
      </c>
      <c r="B7" s="263"/>
      <c r="C7" s="263"/>
    </row>
    <row r="9" spans="1:3" ht="11.25">
      <c r="A9" s="8" t="s">
        <v>159</v>
      </c>
      <c r="B9" s="8" t="s">
        <v>123</v>
      </c>
      <c r="C9" s="8" t="s">
        <v>124</v>
      </c>
    </row>
    <row r="10" spans="1:3" ht="21" customHeight="1">
      <c r="A10" s="8"/>
      <c r="B10" s="25" t="s">
        <v>125</v>
      </c>
      <c r="C10" s="188">
        <f>C11+C18</f>
        <v>2510.2000000000116</v>
      </c>
    </row>
    <row r="11" spans="1:3" ht="24" customHeight="1">
      <c r="A11" s="189" t="s">
        <v>126</v>
      </c>
      <c r="B11" s="190" t="s">
        <v>127</v>
      </c>
      <c r="C11" s="256">
        <f>C12+C15</f>
        <v>2510.2000000000116</v>
      </c>
    </row>
    <row r="12" spans="1:3" ht="21" customHeight="1">
      <c r="A12" s="8" t="s">
        <v>128</v>
      </c>
      <c r="B12" s="25" t="s">
        <v>129</v>
      </c>
      <c r="C12" s="188">
        <f>C13</f>
        <v>-182543.9</v>
      </c>
    </row>
    <row r="13" spans="1:3" ht="21" customHeight="1">
      <c r="A13" s="8" t="s">
        <v>130</v>
      </c>
      <c r="B13" s="25" t="s">
        <v>131</v>
      </c>
      <c r="C13" s="188">
        <f>C14</f>
        <v>-182543.9</v>
      </c>
    </row>
    <row r="14" spans="1:3" ht="24.75" customHeight="1">
      <c r="A14" s="8" t="s">
        <v>132</v>
      </c>
      <c r="B14" s="24" t="s">
        <v>133</v>
      </c>
      <c r="C14" s="188">
        <v>-182543.9</v>
      </c>
    </row>
    <row r="15" spans="1:3" ht="24.75" customHeight="1">
      <c r="A15" s="8" t="s">
        <v>134</v>
      </c>
      <c r="B15" s="24" t="s">
        <v>135</v>
      </c>
      <c r="C15" s="188">
        <f>C16</f>
        <v>185054.1</v>
      </c>
    </row>
    <row r="16" spans="1:3" ht="17.25" customHeight="1">
      <c r="A16" s="8" t="s">
        <v>136</v>
      </c>
      <c r="B16" s="25" t="s">
        <v>137</v>
      </c>
      <c r="C16" s="188">
        <f>C17</f>
        <v>185054.1</v>
      </c>
    </row>
    <row r="17" spans="1:3" ht="25.5" customHeight="1">
      <c r="A17" s="8" t="s">
        <v>138</v>
      </c>
      <c r="B17" s="24" t="s">
        <v>139</v>
      </c>
      <c r="C17" s="188">
        <v>185054.1</v>
      </c>
    </row>
    <row r="18" spans="1:3" s="7" customFormat="1" ht="21" hidden="1">
      <c r="A18" s="189" t="s">
        <v>140</v>
      </c>
      <c r="B18" s="192" t="s">
        <v>141</v>
      </c>
      <c r="C18" s="189">
        <f>C21</f>
        <v>0</v>
      </c>
    </row>
    <row r="19" spans="1:3" ht="22.5" customHeight="1" hidden="1">
      <c r="A19" s="193" t="s">
        <v>142</v>
      </c>
      <c r="B19" s="194" t="s">
        <v>143</v>
      </c>
      <c r="C19" s="193"/>
    </row>
    <row r="20" spans="1:3" ht="29.25" customHeight="1" hidden="1">
      <c r="A20" s="8" t="s">
        <v>144</v>
      </c>
      <c r="B20" s="195" t="s">
        <v>145</v>
      </c>
      <c r="C20" s="187"/>
    </row>
    <row r="21" spans="1:3" ht="25.5" customHeight="1" hidden="1">
      <c r="A21" s="193" t="s">
        <v>146</v>
      </c>
      <c r="B21" s="194" t="s">
        <v>147</v>
      </c>
      <c r="C21" s="193">
        <f>C22</f>
        <v>0</v>
      </c>
    </row>
    <row r="22" spans="1:3" ht="33.75" customHeight="1" hidden="1">
      <c r="A22" s="8" t="s">
        <v>148</v>
      </c>
      <c r="B22" s="195" t="s">
        <v>149</v>
      </c>
      <c r="C22" s="8"/>
    </row>
  </sheetData>
  <sheetProtection/>
  <mergeCells count="1"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74"/>
  <sheetViews>
    <sheetView zoomScalePageLayoutView="0" workbookViewId="0" topLeftCell="A149">
      <selection activeCell="F169" sqref="F169"/>
    </sheetView>
  </sheetViews>
  <sheetFormatPr defaultColWidth="9.00390625" defaultRowHeight="12.75"/>
  <cols>
    <col min="1" max="1" width="47.75390625" style="13" customWidth="1"/>
    <col min="2" max="2" width="7.375" style="6" customWidth="1"/>
    <col min="3" max="3" width="6.375" style="6" customWidth="1"/>
    <col min="4" max="4" width="9.00390625" style="6" customWidth="1"/>
    <col min="5" max="5" width="4.125" style="6" customWidth="1"/>
    <col min="6" max="6" width="8.75390625" style="2" bestFit="1" customWidth="1"/>
    <col min="7" max="16384" width="9.125" style="2" customWidth="1"/>
  </cols>
  <sheetData>
    <row r="1" spans="5:7" ht="12">
      <c r="E1" s="21"/>
      <c r="F1" s="21" t="s">
        <v>77</v>
      </c>
      <c r="G1" s="21"/>
    </row>
    <row r="2" spans="5:7" ht="12">
      <c r="E2" s="21"/>
      <c r="F2" s="21" t="s">
        <v>294</v>
      </c>
      <c r="G2" s="21"/>
    </row>
    <row r="3" spans="5:7" ht="12">
      <c r="E3" s="21"/>
      <c r="F3" s="21" t="s">
        <v>158</v>
      </c>
      <c r="G3" s="21"/>
    </row>
    <row r="4" spans="5:7" ht="12">
      <c r="E4" s="21"/>
      <c r="F4" s="21" t="s">
        <v>541</v>
      </c>
      <c r="G4" s="21"/>
    </row>
    <row r="5" ht="12">
      <c r="E5" s="2"/>
    </row>
    <row r="6" spans="1:6" ht="39" customHeight="1">
      <c r="A6" s="276" t="s">
        <v>600</v>
      </c>
      <c r="B6" s="276"/>
      <c r="C6" s="276"/>
      <c r="D6" s="276"/>
      <c r="E6" s="276"/>
      <c r="F6" s="276"/>
    </row>
    <row r="7" spans="1:6" ht="12">
      <c r="A7" s="105" t="s">
        <v>468</v>
      </c>
      <c r="F7" s="2" t="s">
        <v>176</v>
      </c>
    </row>
    <row r="8" spans="1:6" ht="12">
      <c r="A8" s="67" t="s">
        <v>177</v>
      </c>
      <c r="B8" s="33" t="s">
        <v>178</v>
      </c>
      <c r="C8" s="33" t="s">
        <v>179</v>
      </c>
      <c r="D8" s="33" t="s">
        <v>331</v>
      </c>
      <c r="E8" s="33" t="s">
        <v>224</v>
      </c>
      <c r="F8" s="31" t="s">
        <v>273</v>
      </c>
    </row>
    <row r="9" spans="1:6" ht="12">
      <c r="A9" s="86" t="s">
        <v>180</v>
      </c>
      <c r="B9" s="40" t="s">
        <v>181</v>
      </c>
      <c r="C9" s="41"/>
      <c r="D9" s="41"/>
      <c r="E9" s="41"/>
      <c r="F9" s="150">
        <f>F13+F23+F26+F29+F32+F21+F19+F10+F16</f>
        <v>19174.53</v>
      </c>
    </row>
    <row r="10" spans="1:6" ht="24">
      <c r="A10" s="106" t="s">
        <v>462</v>
      </c>
      <c r="B10" s="10" t="s">
        <v>181</v>
      </c>
      <c r="C10" s="9" t="s">
        <v>201</v>
      </c>
      <c r="D10" s="38"/>
      <c r="E10" s="2"/>
      <c r="F10" s="151">
        <f>F12</f>
        <v>1034.47</v>
      </c>
    </row>
    <row r="11" spans="1:6" ht="12">
      <c r="A11" s="107" t="s">
        <v>458</v>
      </c>
      <c r="B11" s="30" t="s">
        <v>181</v>
      </c>
      <c r="C11" s="43" t="s">
        <v>201</v>
      </c>
      <c r="D11" s="43"/>
      <c r="E11" s="43"/>
      <c r="F11" s="152"/>
    </row>
    <row r="12" spans="1:6" ht="12">
      <c r="A12" s="71" t="s">
        <v>356</v>
      </c>
      <c r="B12" s="30" t="s">
        <v>181</v>
      </c>
      <c r="C12" s="43" t="s">
        <v>201</v>
      </c>
      <c r="D12" s="43" t="s">
        <v>459</v>
      </c>
      <c r="E12" s="43" t="s">
        <v>350</v>
      </c>
      <c r="F12" s="152">
        <v>1034.47</v>
      </c>
    </row>
    <row r="13" spans="1:6" ht="24">
      <c r="A13" s="51" t="s">
        <v>182</v>
      </c>
      <c r="B13" s="33" t="s">
        <v>181</v>
      </c>
      <c r="C13" s="33" t="s">
        <v>183</v>
      </c>
      <c r="D13" s="42"/>
      <c r="E13" s="42"/>
      <c r="F13" s="153">
        <f>F14</f>
        <v>868.6</v>
      </c>
    </row>
    <row r="14" spans="1:6" ht="12">
      <c r="A14" s="52" t="s">
        <v>227</v>
      </c>
      <c r="B14" s="33" t="s">
        <v>181</v>
      </c>
      <c r="C14" s="33" t="s">
        <v>183</v>
      </c>
      <c r="D14" s="33" t="s">
        <v>349</v>
      </c>
      <c r="E14" s="42"/>
      <c r="F14" s="153">
        <f>F15</f>
        <v>868.6</v>
      </c>
    </row>
    <row r="15" spans="1:6" ht="12">
      <c r="A15" s="55" t="s">
        <v>228</v>
      </c>
      <c r="B15" s="30" t="s">
        <v>181</v>
      </c>
      <c r="C15" s="33" t="s">
        <v>183</v>
      </c>
      <c r="D15" s="33" t="s">
        <v>349</v>
      </c>
      <c r="E15" s="33" t="s">
        <v>350</v>
      </c>
      <c r="F15" s="153">
        <f>1606.2-F16</f>
        <v>868.6</v>
      </c>
    </row>
    <row r="16" spans="1:6" ht="24">
      <c r="A16" s="52" t="s">
        <v>464</v>
      </c>
      <c r="B16" s="30" t="s">
        <v>181</v>
      </c>
      <c r="C16" s="33" t="s">
        <v>183</v>
      </c>
      <c r="D16" s="33"/>
      <c r="E16" s="33"/>
      <c r="F16" s="153">
        <f>F17</f>
        <v>737.6</v>
      </c>
    </row>
    <row r="17" spans="1:6" ht="12">
      <c r="A17" s="55" t="s">
        <v>465</v>
      </c>
      <c r="B17" s="30" t="s">
        <v>181</v>
      </c>
      <c r="C17" s="33" t="s">
        <v>183</v>
      </c>
      <c r="D17" s="33" t="s">
        <v>466</v>
      </c>
      <c r="E17" s="33" t="s">
        <v>350</v>
      </c>
      <c r="F17" s="153">
        <v>737.6</v>
      </c>
    </row>
    <row r="18" spans="1:6" ht="36">
      <c r="A18" s="51" t="s">
        <v>184</v>
      </c>
      <c r="B18" s="33" t="s">
        <v>181</v>
      </c>
      <c r="C18" s="33" t="s">
        <v>185</v>
      </c>
      <c r="D18" s="42"/>
      <c r="E18" s="42"/>
      <c r="F18" s="153">
        <f>F19</f>
        <v>12633</v>
      </c>
    </row>
    <row r="19" spans="1:6" ht="12">
      <c r="A19" s="52" t="s">
        <v>332</v>
      </c>
      <c r="B19" s="33" t="s">
        <v>181</v>
      </c>
      <c r="C19" s="33" t="s">
        <v>185</v>
      </c>
      <c r="D19" s="33" t="s">
        <v>349</v>
      </c>
      <c r="E19" s="42"/>
      <c r="F19" s="153">
        <f>F20</f>
        <v>12633</v>
      </c>
    </row>
    <row r="20" spans="1:6" ht="12">
      <c r="A20" s="55" t="s">
        <v>228</v>
      </c>
      <c r="B20" s="30" t="s">
        <v>181</v>
      </c>
      <c r="C20" s="30" t="s">
        <v>185</v>
      </c>
      <c r="D20" s="33" t="s">
        <v>351</v>
      </c>
      <c r="E20" s="33" t="s">
        <v>350</v>
      </c>
      <c r="F20" s="153">
        <v>12633</v>
      </c>
    </row>
    <row r="21" spans="1:6" ht="12" hidden="1">
      <c r="A21" s="51" t="s">
        <v>186</v>
      </c>
      <c r="B21" s="33" t="s">
        <v>181</v>
      </c>
      <c r="C21" s="33">
        <v>5</v>
      </c>
      <c r="D21" s="33"/>
      <c r="E21" s="33"/>
      <c r="F21" s="153">
        <f>F22</f>
        <v>0</v>
      </c>
    </row>
    <row r="22" spans="1:6" ht="36" hidden="1">
      <c r="A22" s="74" t="s">
        <v>438</v>
      </c>
      <c r="B22" s="12" t="s">
        <v>181</v>
      </c>
      <c r="C22" s="12" t="s">
        <v>194</v>
      </c>
      <c r="D22" s="10" t="s">
        <v>439</v>
      </c>
      <c r="E22" s="10" t="s">
        <v>310</v>
      </c>
      <c r="F22" s="153"/>
    </row>
    <row r="23" spans="1:6" ht="24">
      <c r="A23" s="52" t="s">
        <v>333</v>
      </c>
      <c r="B23" s="33" t="s">
        <v>181</v>
      </c>
      <c r="C23" s="33" t="s">
        <v>197</v>
      </c>
      <c r="D23" s="42"/>
      <c r="E23" s="42"/>
      <c r="F23" s="153">
        <f>F24</f>
        <v>2158.05</v>
      </c>
    </row>
    <row r="24" spans="1:6" ht="12">
      <c r="A24" s="52" t="s">
        <v>334</v>
      </c>
      <c r="B24" s="33" t="s">
        <v>181</v>
      </c>
      <c r="C24" s="33" t="s">
        <v>197</v>
      </c>
      <c r="D24" s="33" t="s">
        <v>349</v>
      </c>
      <c r="E24" s="42"/>
      <c r="F24" s="153">
        <f>F25</f>
        <v>2158.05</v>
      </c>
    </row>
    <row r="25" spans="1:6" ht="12">
      <c r="A25" s="55" t="s">
        <v>228</v>
      </c>
      <c r="B25" s="30" t="s">
        <v>181</v>
      </c>
      <c r="C25" s="33" t="s">
        <v>197</v>
      </c>
      <c r="D25" s="33" t="s">
        <v>351</v>
      </c>
      <c r="E25" s="33" t="s">
        <v>350</v>
      </c>
      <c r="F25" s="153">
        <v>2158.05</v>
      </c>
    </row>
    <row r="26" spans="1:6" ht="12" hidden="1">
      <c r="A26" s="52" t="s">
        <v>620</v>
      </c>
      <c r="B26" s="33" t="s">
        <v>181</v>
      </c>
      <c r="C26" s="33" t="s">
        <v>199</v>
      </c>
      <c r="D26" s="42"/>
      <c r="E26" s="42"/>
      <c r="F26" s="153"/>
    </row>
    <row r="27" spans="1:6" ht="24" hidden="1">
      <c r="A27" s="52" t="s">
        <v>335</v>
      </c>
      <c r="B27" s="33" t="s">
        <v>181</v>
      </c>
      <c r="C27" s="33" t="s">
        <v>199</v>
      </c>
      <c r="D27" s="33" t="s">
        <v>252</v>
      </c>
      <c r="E27" s="42"/>
      <c r="F27" s="153"/>
    </row>
    <row r="28" spans="1:6" ht="24" hidden="1">
      <c r="A28" s="55" t="s">
        <v>336</v>
      </c>
      <c r="B28" s="30" t="s">
        <v>181</v>
      </c>
      <c r="C28" s="33" t="s">
        <v>199</v>
      </c>
      <c r="D28" s="33" t="s">
        <v>252</v>
      </c>
      <c r="E28" s="33" t="s">
        <v>337</v>
      </c>
      <c r="F28" s="153"/>
    </row>
    <row r="29" spans="1:6" ht="12">
      <c r="A29" s="52" t="s">
        <v>189</v>
      </c>
      <c r="B29" s="33" t="s">
        <v>181</v>
      </c>
      <c r="C29" s="33" t="s">
        <v>342</v>
      </c>
      <c r="D29" s="42"/>
      <c r="E29" s="42"/>
      <c r="F29" s="153">
        <f>F30</f>
        <v>300</v>
      </c>
    </row>
    <row r="30" spans="1:6" ht="12">
      <c r="A30" s="52" t="s">
        <v>189</v>
      </c>
      <c r="B30" s="33" t="s">
        <v>181</v>
      </c>
      <c r="C30" s="33" t="s">
        <v>342</v>
      </c>
      <c r="D30" s="33" t="s">
        <v>326</v>
      </c>
      <c r="E30" s="42"/>
      <c r="F30" s="153">
        <f>F31</f>
        <v>300</v>
      </c>
    </row>
    <row r="31" spans="1:6" ht="24">
      <c r="A31" s="55" t="s">
        <v>338</v>
      </c>
      <c r="B31" s="30" t="s">
        <v>181</v>
      </c>
      <c r="C31" s="30" t="s">
        <v>342</v>
      </c>
      <c r="D31" s="30" t="s">
        <v>352</v>
      </c>
      <c r="E31" s="30" t="s">
        <v>353</v>
      </c>
      <c r="F31" s="153">
        <f>300</f>
        <v>300</v>
      </c>
    </row>
    <row r="32" spans="1:6" ht="12">
      <c r="A32" s="52" t="s">
        <v>190</v>
      </c>
      <c r="B32" s="33" t="s">
        <v>181</v>
      </c>
      <c r="C32" s="33" t="s">
        <v>343</v>
      </c>
      <c r="D32" s="42"/>
      <c r="E32" s="42"/>
      <c r="F32" s="153">
        <f>F34+F35</f>
        <v>1442.81</v>
      </c>
    </row>
    <row r="33" spans="1:6" ht="24">
      <c r="A33" s="52" t="s">
        <v>335</v>
      </c>
      <c r="B33" s="33" t="s">
        <v>181</v>
      </c>
      <c r="C33" s="33" t="s">
        <v>343</v>
      </c>
      <c r="D33" s="42" t="s">
        <v>252</v>
      </c>
      <c r="E33" s="42"/>
      <c r="F33" s="153">
        <f>F34</f>
        <v>369.31</v>
      </c>
    </row>
    <row r="34" spans="1:6" ht="24">
      <c r="A34" s="55" t="s">
        <v>339</v>
      </c>
      <c r="B34" s="30" t="s">
        <v>181</v>
      </c>
      <c r="C34" s="33" t="s">
        <v>343</v>
      </c>
      <c r="D34" s="30" t="s">
        <v>354</v>
      </c>
      <c r="E34" s="30" t="s">
        <v>350</v>
      </c>
      <c r="F34" s="153">
        <v>369.31</v>
      </c>
    </row>
    <row r="35" spans="1:6" s="15" customFormat="1" ht="12.75">
      <c r="A35" s="52" t="s">
        <v>233</v>
      </c>
      <c r="B35" s="33" t="s">
        <v>181</v>
      </c>
      <c r="C35" s="33" t="s">
        <v>343</v>
      </c>
      <c r="D35" s="33"/>
      <c r="E35" s="42"/>
      <c r="F35" s="153">
        <f>F36+F38</f>
        <v>1073.5</v>
      </c>
    </row>
    <row r="36" spans="1:6" s="7" customFormat="1" ht="15" customHeight="1">
      <c r="A36" s="52" t="s">
        <v>227</v>
      </c>
      <c r="B36" s="33" t="s">
        <v>181</v>
      </c>
      <c r="C36" s="33" t="s">
        <v>343</v>
      </c>
      <c r="D36" s="33" t="s">
        <v>349</v>
      </c>
      <c r="E36" s="42"/>
      <c r="F36" s="153">
        <f>F37</f>
        <v>637.8</v>
      </c>
    </row>
    <row r="37" spans="1:6" ht="12">
      <c r="A37" s="76" t="s">
        <v>356</v>
      </c>
      <c r="B37" s="33" t="s">
        <v>181</v>
      </c>
      <c r="C37" s="33" t="s">
        <v>343</v>
      </c>
      <c r="D37" s="33" t="s">
        <v>351</v>
      </c>
      <c r="E37" s="33" t="s">
        <v>350</v>
      </c>
      <c r="F37" s="153">
        <f>230.8+203.5+203.5</f>
        <v>637.8</v>
      </c>
    </row>
    <row r="38" spans="1:6" ht="24">
      <c r="A38" s="44" t="s">
        <v>261</v>
      </c>
      <c r="B38" s="33" t="s">
        <v>181</v>
      </c>
      <c r="C38" s="33" t="s">
        <v>343</v>
      </c>
      <c r="D38" s="33" t="s">
        <v>355</v>
      </c>
      <c r="E38" s="33" t="s">
        <v>226</v>
      </c>
      <c r="F38" s="153">
        <v>435.7</v>
      </c>
    </row>
    <row r="39" spans="1:6" ht="12">
      <c r="A39" s="86" t="s">
        <v>191</v>
      </c>
      <c r="B39" s="40" t="s">
        <v>185</v>
      </c>
      <c r="C39" s="41"/>
      <c r="D39" s="41"/>
      <c r="E39" s="41"/>
      <c r="F39" s="150">
        <f>F42+F47</f>
        <v>5001.79</v>
      </c>
    </row>
    <row r="40" spans="1:6" ht="12">
      <c r="A40" s="51" t="s">
        <v>593</v>
      </c>
      <c r="B40" s="33" t="s">
        <v>185</v>
      </c>
      <c r="C40" s="42" t="s">
        <v>181</v>
      </c>
      <c r="D40" s="42"/>
      <c r="E40" s="42"/>
      <c r="F40" s="153"/>
    </row>
    <row r="41" spans="1:6" ht="24" hidden="1">
      <c r="A41" s="51" t="s">
        <v>595</v>
      </c>
      <c r="B41" s="33" t="s">
        <v>185</v>
      </c>
      <c r="C41" s="42" t="s">
        <v>181</v>
      </c>
      <c r="D41" s="42" t="s">
        <v>596</v>
      </c>
      <c r="E41" s="42" t="s">
        <v>226</v>
      </c>
      <c r="F41" s="153"/>
    </row>
    <row r="42" spans="1:6" ht="12">
      <c r="A42" s="52" t="s">
        <v>192</v>
      </c>
      <c r="B42" s="33" t="s">
        <v>185</v>
      </c>
      <c r="C42" s="33" t="s">
        <v>194</v>
      </c>
      <c r="D42" s="42"/>
      <c r="E42" s="42"/>
      <c r="F42" s="153">
        <f>F43+F45</f>
        <v>2604.9</v>
      </c>
    </row>
    <row r="43" spans="1:6" ht="12">
      <c r="A43" s="52" t="s">
        <v>227</v>
      </c>
      <c r="B43" s="33" t="s">
        <v>185</v>
      </c>
      <c r="C43" s="33" t="s">
        <v>194</v>
      </c>
      <c r="D43" s="33" t="s">
        <v>349</v>
      </c>
      <c r="E43" s="42"/>
      <c r="F43" s="153">
        <f>F44</f>
        <v>2604.9</v>
      </c>
    </row>
    <row r="44" spans="1:6" s="7" customFormat="1" ht="12">
      <c r="A44" s="55" t="s">
        <v>228</v>
      </c>
      <c r="B44" s="30" t="s">
        <v>185</v>
      </c>
      <c r="C44" s="33" t="s">
        <v>194</v>
      </c>
      <c r="D44" s="30" t="s">
        <v>351</v>
      </c>
      <c r="E44" s="30" t="s">
        <v>350</v>
      </c>
      <c r="F44" s="153">
        <v>2604.9</v>
      </c>
    </row>
    <row r="45" spans="1:6" ht="24" hidden="1">
      <c r="A45" s="18" t="s">
        <v>556</v>
      </c>
      <c r="B45" s="10" t="s">
        <v>185</v>
      </c>
      <c r="C45" s="10" t="s">
        <v>194</v>
      </c>
      <c r="D45" s="12"/>
      <c r="E45" s="12"/>
      <c r="F45" s="153">
        <f>F46</f>
        <v>0</v>
      </c>
    </row>
    <row r="46" spans="1:6" ht="12" hidden="1">
      <c r="A46" s="74" t="s">
        <v>340</v>
      </c>
      <c r="B46" s="12" t="s">
        <v>185</v>
      </c>
      <c r="C46" s="12" t="s">
        <v>194</v>
      </c>
      <c r="D46" s="12" t="s">
        <v>341</v>
      </c>
      <c r="E46" s="12" t="s">
        <v>359</v>
      </c>
      <c r="F46" s="179"/>
    </row>
    <row r="47" spans="1:6" ht="12">
      <c r="A47" s="52" t="s">
        <v>288</v>
      </c>
      <c r="B47" s="30" t="s">
        <v>185</v>
      </c>
      <c r="C47" s="33" t="s">
        <v>342</v>
      </c>
      <c r="D47" s="30"/>
      <c r="E47" s="30"/>
      <c r="F47" s="153">
        <f>F48+F50+F54+F53</f>
        <v>2396.89</v>
      </c>
    </row>
    <row r="48" spans="1:6" ht="12">
      <c r="A48" s="52" t="s">
        <v>227</v>
      </c>
      <c r="B48" s="30"/>
      <c r="C48" s="33"/>
      <c r="D48" s="30"/>
      <c r="E48" s="30"/>
      <c r="F48" s="153">
        <f>F49</f>
        <v>1099.77</v>
      </c>
    </row>
    <row r="49" spans="1:6" ht="12">
      <c r="A49" s="55" t="s">
        <v>228</v>
      </c>
      <c r="B49" s="30" t="s">
        <v>185</v>
      </c>
      <c r="C49" s="33" t="s">
        <v>342</v>
      </c>
      <c r="D49" s="30" t="s">
        <v>351</v>
      </c>
      <c r="E49" s="30" t="s">
        <v>350</v>
      </c>
      <c r="F49" s="153">
        <f>1099.77</f>
        <v>1099.77</v>
      </c>
    </row>
    <row r="50" spans="1:6" ht="24" hidden="1">
      <c r="A50" s="52" t="s">
        <v>289</v>
      </c>
      <c r="B50" s="30" t="s">
        <v>185</v>
      </c>
      <c r="C50" s="33" t="s">
        <v>342</v>
      </c>
      <c r="D50" s="33"/>
      <c r="E50" s="30"/>
      <c r="F50" s="153">
        <f>F51</f>
        <v>0</v>
      </c>
    </row>
    <row r="51" spans="1:6" ht="12" hidden="1">
      <c r="A51" s="55" t="s">
        <v>356</v>
      </c>
      <c r="B51" s="30" t="s">
        <v>185</v>
      </c>
      <c r="C51" s="33" t="s">
        <v>342</v>
      </c>
      <c r="D51" s="33" t="s">
        <v>290</v>
      </c>
      <c r="E51" s="30" t="s">
        <v>350</v>
      </c>
      <c r="F51" s="153"/>
    </row>
    <row r="52" spans="1:6" ht="12">
      <c r="A52" s="52" t="s">
        <v>452</v>
      </c>
      <c r="B52" s="33" t="s">
        <v>185</v>
      </c>
      <c r="C52" s="33" t="s">
        <v>342</v>
      </c>
      <c r="D52" s="33"/>
      <c r="E52" s="33"/>
      <c r="F52" s="153">
        <f>F53</f>
        <v>607.12</v>
      </c>
    </row>
    <row r="53" spans="1:6" ht="12">
      <c r="A53" s="55" t="s">
        <v>356</v>
      </c>
      <c r="B53" s="30" t="s">
        <v>185</v>
      </c>
      <c r="C53" s="33" t="s">
        <v>342</v>
      </c>
      <c r="D53" s="33" t="s">
        <v>453</v>
      </c>
      <c r="E53" s="30" t="s">
        <v>350</v>
      </c>
      <c r="F53" s="153">
        <v>607.12</v>
      </c>
    </row>
    <row r="54" spans="1:6" ht="12">
      <c r="A54" s="52" t="s">
        <v>357</v>
      </c>
      <c r="B54" s="30" t="s">
        <v>185</v>
      </c>
      <c r="C54" s="33" t="s">
        <v>342</v>
      </c>
      <c r="D54" s="30"/>
      <c r="E54" s="30"/>
      <c r="F54" s="153">
        <f>F55</f>
        <v>690</v>
      </c>
    </row>
    <row r="55" spans="1:6" ht="12">
      <c r="A55" s="55" t="s">
        <v>356</v>
      </c>
      <c r="B55" s="30" t="s">
        <v>185</v>
      </c>
      <c r="C55" s="33" t="s">
        <v>342</v>
      </c>
      <c r="D55" s="30" t="s">
        <v>358</v>
      </c>
      <c r="E55" s="30" t="s">
        <v>350</v>
      </c>
      <c r="F55" s="153">
        <f>500+40+100+50</f>
        <v>690</v>
      </c>
    </row>
    <row r="56" spans="1:6" ht="12">
      <c r="A56" s="55"/>
      <c r="B56" s="30"/>
      <c r="C56" s="30"/>
      <c r="D56" s="30"/>
      <c r="E56" s="30"/>
      <c r="F56" s="153"/>
    </row>
    <row r="57" spans="1:6" ht="10.5" customHeight="1">
      <c r="A57" s="86" t="s">
        <v>193</v>
      </c>
      <c r="B57" s="40" t="s">
        <v>194</v>
      </c>
      <c r="C57" s="41"/>
      <c r="D57" s="41"/>
      <c r="E57" s="41"/>
      <c r="F57" s="150">
        <f>F66+F67+F69+F58</f>
        <v>500.24</v>
      </c>
    </row>
    <row r="58" spans="1:6" ht="12" hidden="1">
      <c r="A58" s="51" t="s">
        <v>195</v>
      </c>
      <c r="B58" s="33" t="s">
        <v>194</v>
      </c>
      <c r="C58" s="42" t="s">
        <v>181</v>
      </c>
      <c r="D58" s="42"/>
      <c r="E58" s="42"/>
      <c r="F58" s="153"/>
    </row>
    <row r="59" spans="1:6" ht="24" hidden="1">
      <c r="A59" s="55" t="s">
        <v>550</v>
      </c>
      <c r="B59" s="33" t="s">
        <v>194</v>
      </c>
      <c r="C59" s="30" t="s">
        <v>181</v>
      </c>
      <c r="D59" s="33" t="s">
        <v>551</v>
      </c>
      <c r="E59" s="30" t="s">
        <v>363</v>
      </c>
      <c r="F59" s="153"/>
    </row>
    <row r="60" spans="1:6" ht="48" hidden="1">
      <c r="A60" s="82" t="s">
        <v>585</v>
      </c>
      <c r="B60" s="33" t="s">
        <v>194</v>
      </c>
      <c r="C60" s="30" t="s">
        <v>181</v>
      </c>
      <c r="D60" s="33" t="s">
        <v>586</v>
      </c>
      <c r="E60" s="30" t="s">
        <v>435</v>
      </c>
      <c r="F60" s="153"/>
    </row>
    <row r="61" spans="1:6" ht="24" hidden="1">
      <c r="A61" s="82" t="s">
        <v>599</v>
      </c>
      <c r="B61" s="33" t="s">
        <v>194</v>
      </c>
      <c r="C61" s="30" t="s">
        <v>181</v>
      </c>
      <c r="D61" s="33" t="s">
        <v>587</v>
      </c>
      <c r="E61" s="30" t="s">
        <v>435</v>
      </c>
      <c r="F61" s="153"/>
    </row>
    <row r="62" spans="1:6" ht="12" hidden="1">
      <c r="A62" s="52" t="s">
        <v>196</v>
      </c>
      <c r="B62" s="33" t="s">
        <v>194</v>
      </c>
      <c r="C62" s="33" t="s">
        <v>201</v>
      </c>
      <c r="D62" s="42"/>
      <c r="E62" s="42"/>
      <c r="F62" s="153"/>
    </row>
    <row r="63" spans="1:6" ht="36" hidden="1">
      <c r="A63" s="52" t="s">
        <v>471</v>
      </c>
      <c r="B63" s="33" t="s">
        <v>194</v>
      </c>
      <c r="C63" s="33" t="s">
        <v>181</v>
      </c>
      <c r="D63" s="33" t="s">
        <v>472</v>
      </c>
      <c r="E63" s="42"/>
      <c r="F63" s="153"/>
    </row>
    <row r="64" spans="1:6" ht="12" hidden="1">
      <c r="A64" s="55" t="s">
        <v>340</v>
      </c>
      <c r="B64" s="33" t="s">
        <v>194</v>
      </c>
      <c r="C64" s="30" t="s">
        <v>181</v>
      </c>
      <c r="D64" s="30" t="s">
        <v>472</v>
      </c>
      <c r="E64" s="30">
        <v>213</v>
      </c>
      <c r="F64" s="153"/>
    </row>
    <row r="65" spans="1:6" ht="12" hidden="1">
      <c r="A65" s="51" t="s">
        <v>357</v>
      </c>
      <c r="B65" s="33" t="s">
        <v>194</v>
      </c>
      <c r="C65" s="30" t="s">
        <v>201</v>
      </c>
      <c r="D65" s="30" t="s">
        <v>358</v>
      </c>
      <c r="E65" s="30"/>
      <c r="F65" s="153"/>
    </row>
    <row r="66" spans="1:6" ht="12" hidden="1">
      <c r="A66" s="44" t="s">
        <v>437</v>
      </c>
      <c r="B66" s="33" t="s">
        <v>194</v>
      </c>
      <c r="C66" s="30" t="s">
        <v>201</v>
      </c>
      <c r="D66" s="42" t="s">
        <v>358</v>
      </c>
      <c r="E66" s="42" t="s">
        <v>359</v>
      </c>
      <c r="F66" s="153"/>
    </row>
    <row r="67" spans="1:6" ht="12" hidden="1">
      <c r="A67" s="51" t="s">
        <v>364</v>
      </c>
      <c r="B67" s="33" t="s">
        <v>194</v>
      </c>
      <c r="C67" s="30" t="s">
        <v>201</v>
      </c>
      <c r="D67" s="42" t="s">
        <v>365</v>
      </c>
      <c r="E67" s="42" t="s">
        <v>350</v>
      </c>
      <c r="F67" s="153"/>
    </row>
    <row r="68" spans="1:6" ht="12">
      <c r="A68" s="51" t="s">
        <v>360</v>
      </c>
      <c r="B68" s="33" t="s">
        <v>194</v>
      </c>
      <c r="C68" s="30" t="s">
        <v>183</v>
      </c>
      <c r="D68" s="42"/>
      <c r="E68" s="42"/>
      <c r="F68" s="153">
        <f>F69</f>
        <v>500.24</v>
      </c>
    </row>
    <row r="69" spans="1:6" ht="12">
      <c r="A69" s="44" t="s">
        <v>361</v>
      </c>
      <c r="B69" s="33" t="s">
        <v>194</v>
      </c>
      <c r="C69" s="30" t="s">
        <v>183</v>
      </c>
      <c r="D69" s="30" t="s">
        <v>362</v>
      </c>
      <c r="E69" s="42" t="s">
        <v>363</v>
      </c>
      <c r="F69" s="153">
        <v>500.24</v>
      </c>
    </row>
    <row r="70" spans="1:6" ht="12" hidden="1">
      <c r="A70" s="55" t="s">
        <v>340</v>
      </c>
      <c r="B70" s="33" t="s">
        <v>194</v>
      </c>
      <c r="C70" s="30" t="s">
        <v>201</v>
      </c>
      <c r="D70" s="30" t="s">
        <v>473</v>
      </c>
      <c r="E70" s="30">
        <v>213</v>
      </c>
      <c r="F70" s="153"/>
    </row>
    <row r="71" spans="1:6" ht="12" hidden="1">
      <c r="A71" s="52" t="s">
        <v>474</v>
      </c>
      <c r="B71" s="33" t="s">
        <v>194</v>
      </c>
      <c r="C71" s="30" t="s">
        <v>201</v>
      </c>
      <c r="D71" s="30" t="s">
        <v>475</v>
      </c>
      <c r="E71" s="42"/>
      <c r="F71" s="153"/>
    </row>
    <row r="72" spans="1:6" ht="12" hidden="1">
      <c r="A72" s="55" t="s">
        <v>340</v>
      </c>
      <c r="B72" s="33" t="s">
        <v>194</v>
      </c>
      <c r="C72" s="33" t="s">
        <v>201</v>
      </c>
      <c r="D72" s="33" t="s">
        <v>475</v>
      </c>
      <c r="E72" s="30">
        <v>213</v>
      </c>
      <c r="F72" s="153"/>
    </row>
    <row r="73" spans="1:6" s="7" customFormat="1" ht="24" hidden="1">
      <c r="A73" s="55" t="s">
        <v>476</v>
      </c>
      <c r="B73" s="33" t="s">
        <v>194</v>
      </c>
      <c r="C73" s="30" t="s">
        <v>201</v>
      </c>
      <c r="D73" s="33" t="s">
        <v>475</v>
      </c>
      <c r="E73" s="30">
        <v>411</v>
      </c>
      <c r="F73" s="153"/>
    </row>
    <row r="74" spans="1:6" s="7" customFormat="1" ht="12" hidden="1">
      <c r="A74" s="55" t="s">
        <v>196</v>
      </c>
      <c r="B74" s="33" t="s">
        <v>194</v>
      </c>
      <c r="C74" s="30" t="s">
        <v>201</v>
      </c>
      <c r="D74" s="33" t="s">
        <v>365</v>
      </c>
      <c r="E74" s="30" t="s">
        <v>350</v>
      </c>
      <c r="F74" s="153"/>
    </row>
    <row r="75" spans="1:6" ht="12">
      <c r="A75" s="86" t="s">
        <v>198</v>
      </c>
      <c r="B75" s="40" t="s">
        <v>199</v>
      </c>
      <c r="C75" s="41"/>
      <c r="D75" s="41"/>
      <c r="E75" s="41"/>
      <c r="F75" s="150">
        <f>F76+F88+F94+F86</f>
        <v>114919.70000000001</v>
      </c>
    </row>
    <row r="76" spans="1:6" ht="12">
      <c r="A76" s="52" t="s">
        <v>200</v>
      </c>
      <c r="B76" s="33" t="s">
        <v>199</v>
      </c>
      <c r="C76" s="33" t="s">
        <v>201</v>
      </c>
      <c r="D76" s="42"/>
      <c r="E76" s="42"/>
      <c r="F76" s="153">
        <f>F81+F83+F85+F77+F82</f>
        <v>110875.07</v>
      </c>
    </row>
    <row r="77" spans="1:6" ht="12" hidden="1">
      <c r="A77" s="52" t="s">
        <v>477</v>
      </c>
      <c r="B77" s="33" t="s">
        <v>199</v>
      </c>
      <c r="C77" s="33" t="s">
        <v>201</v>
      </c>
      <c r="D77" s="42" t="s">
        <v>478</v>
      </c>
      <c r="E77" s="42"/>
      <c r="F77" s="153">
        <f>F78</f>
        <v>0</v>
      </c>
    </row>
    <row r="78" spans="1:6" ht="24" hidden="1">
      <c r="A78" s="52" t="s">
        <v>433</v>
      </c>
      <c r="B78" s="33" t="s">
        <v>199</v>
      </c>
      <c r="C78" s="33" t="s">
        <v>201</v>
      </c>
      <c r="D78" s="42" t="s">
        <v>341</v>
      </c>
      <c r="E78" s="42"/>
      <c r="F78" s="153">
        <f>F79</f>
        <v>0</v>
      </c>
    </row>
    <row r="79" spans="1:6" ht="12" hidden="1">
      <c r="A79" s="55" t="s">
        <v>437</v>
      </c>
      <c r="B79" s="30" t="s">
        <v>199</v>
      </c>
      <c r="C79" s="30" t="s">
        <v>201</v>
      </c>
      <c r="D79" s="43" t="s">
        <v>341</v>
      </c>
      <c r="E79" s="43" t="s">
        <v>359</v>
      </c>
      <c r="F79" s="152"/>
    </row>
    <row r="80" spans="1:6" ht="24">
      <c r="A80" s="52" t="s">
        <v>444</v>
      </c>
      <c r="B80" s="33" t="s">
        <v>199</v>
      </c>
      <c r="C80" s="33" t="s">
        <v>201</v>
      </c>
      <c r="D80" s="33" t="s">
        <v>479</v>
      </c>
      <c r="E80" s="42"/>
      <c r="F80" s="153">
        <f>F81</f>
        <v>104567.77</v>
      </c>
    </row>
    <row r="81" spans="1:6" ht="12">
      <c r="A81" s="55" t="s">
        <v>371</v>
      </c>
      <c r="B81" s="30" t="s">
        <v>199</v>
      </c>
      <c r="C81" s="33" t="s">
        <v>201</v>
      </c>
      <c r="D81" s="30" t="s">
        <v>366</v>
      </c>
      <c r="E81" s="30" t="s">
        <v>226</v>
      </c>
      <c r="F81" s="153">
        <f>104626.27-58.5</f>
        <v>104567.77</v>
      </c>
    </row>
    <row r="82" spans="1:6" ht="12">
      <c r="A82" s="55" t="s">
        <v>371</v>
      </c>
      <c r="B82" s="30" t="s">
        <v>199</v>
      </c>
      <c r="C82" s="33" t="s">
        <v>201</v>
      </c>
      <c r="D82" s="30" t="s">
        <v>366</v>
      </c>
      <c r="E82" s="30" t="s">
        <v>229</v>
      </c>
      <c r="F82" s="153">
        <v>58.5</v>
      </c>
    </row>
    <row r="83" spans="1:6" ht="12">
      <c r="A83" s="52" t="s">
        <v>249</v>
      </c>
      <c r="B83" s="33" t="s">
        <v>199</v>
      </c>
      <c r="C83" s="33" t="s">
        <v>201</v>
      </c>
      <c r="D83" s="33" t="s">
        <v>154</v>
      </c>
      <c r="E83" s="42"/>
      <c r="F83" s="153">
        <f>F84</f>
        <v>6248.8</v>
      </c>
    </row>
    <row r="84" spans="1:6" ht="12">
      <c r="A84" s="55" t="s">
        <v>371</v>
      </c>
      <c r="B84" s="33" t="s">
        <v>199</v>
      </c>
      <c r="C84" s="33" t="s">
        <v>201</v>
      </c>
      <c r="D84" s="33" t="s">
        <v>367</v>
      </c>
      <c r="E84" s="42" t="s">
        <v>226</v>
      </c>
      <c r="F84" s="153">
        <f>2583.01+913+2752.79</f>
        <v>6248.8</v>
      </c>
    </row>
    <row r="85" spans="1:6" ht="36" hidden="1">
      <c r="A85" s="44" t="s">
        <v>276</v>
      </c>
      <c r="B85" s="45" t="s">
        <v>199</v>
      </c>
      <c r="C85" s="45" t="s">
        <v>201</v>
      </c>
      <c r="D85" s="45" t="s">
        <v>368</v>
      </c>
      <c r="E85" s="46" t="s">
        <v>226</v>
      </c>
      <c r="F85" s="168"/>
    </row>
    <row r="86" spans="1:6" ht="12">
      <c r="A86" s="51" t="s">
        <v>274</v>
      </c>
      <c r="B86" s="45" t="s">
        <v>199</v>
      </c>
      <c r="C86" s="45" t="s">
        <v>201</v>
      </c>
      <c r="D86" s="33" t="s">
        <v>275</v>
      </c>
      <c r="E86" s="46"/>
      <c r="F86" s="168"/>
    </row>
    <row r="87" spans="1:6" ht="12">
      <c r="A87" s="44" t="s">
        <v>474</v>
      </c>
      <c r="B87" s="57" t="s">
        <v>199</v>
      </c>
      <c r="C87" s="57" t="s">
        <v>201</v>
      </c>
      <c r="D87" s="30" t="s">
        <v>589</v>
      </c>
      <c r="E87" s="62" t="s">
        <v>226</v>
      </c>
      <c r="F87" s="168"/>
    </row>
    <row r="88" spans="1:6" s="7" customFormat="1" ht="12">
      <c r="A88" s="51" t="s">
        <v>202</v>
      </c>
      <c r="B88" s="33" t="s">
        <v>199</v>
      </c>
      <c r="C88" s="33" t="s">
        <v>199</v>
      </c>
      <c r="D88" s="42"/>
      <c r="E88" s="42"/>
      <c r="F88" s="153">
        <f>F89+F92</f>
        <v>441.24</v>
      </c>
    </row>
    <row r="89" spans="1:6" ht="12">
      <c r="A89" s="51" t="s">
        <v>245</v>
      </c>
      <c r="B89" s="33" t="s">
        <v>199</v>
      </c>
      <c r="C89" s="33" t="s">
        <v>199</v>
      </c>
      <c r="D89" s="33">
        <v>4310000</v>
      </c>
      <c r="E89" s="42"/>
      <c r="F89" s="153">
        <f>F90</f>
        <v>43.35</v>
      </c>
    </row>
    <row r="90" spans="1:6" ht="12">
      <c r="A90" s="55" t="s">
        <v>371</v>
      </c>
      <c r="B90" s="33" t="s">
        <v>199</v>
      </c>
      <c r="C90" s="33" t="s">
        <v>199</v>
      </c>
      <c r="D90" s="30" t="s">
        <v>369</v>
      </c>
      <c r="E90" s="33" t="s">
        <v>226</v>
      </c>
      <c r="F90" s="153">
        <f>43.35</f>
        <v>43.35</v>
      </c>
    </row>
    <row r="91" spans="1:6" ht="12" hidden="1">
      <c r="A91" s="55" t="s">
        <v>582</v>
      </c>
      <c r="B91" s="33" t="s">
        <v>199</v>
      </c>
      <c r="C91" s="33" t="s">
        <v>199</v>
      </c>
      <c r="D91" s="30" t="s">
        <v>369</v>
      </c>
      <c r="E91" s="33" t="s">
        <v>350</v>
      </c>
      <c r="F91" s="153"/>
    </row>
    <row r="92" spans="1:6" ht="12">
      <c r="A92" s="51" t="s">
        <v>370</v>
      </c>
      <c r="B92" s="33" t="s">
        <v>199</v>
      </c>
      <c r="C92" s="33" t="s">
        <v>199</v>
      </c>
      <c r="D92" s="33" t="s">
        <v>581</v>
      </c>
      <c r="E92" s="33" t="s">
        <v>271</v>
      </c>
      <c r="F92" s="153">
        <f>F93</f>
        <v>397.89</v>
      </c>
    </row>
    <row r="93" spans="1:6" ht="12">
      <c r="A93" s="55" t="s">
        <v>155</v>
      </c>
      <c r="B93" s="33" t="s">
        <v>199</v>
      </c>
      <c r="C93" s="33" t="s">
        <v>199</v>
      </c>
      <c r="D93" s="33" t="s">
        <v>581</v>
      </c>
      <c r="E93" s="33" t="s">
        <v>271</v>
      </c>
      <c r="F93" s="153">
        <f>215.15+182.74</f>
        <v>397.89</v>
      </c>
    </row>
    <row r="94" spans="1:6" ht="12">
      <c r="A94" s="52" t="s">
        <v>203</v>
      </c>
      <c r="B94" s="33" t="s">
        <v>199</v>
      </c>
      <c r="C94" s="33" t="s">
        <v>210</v>
      </c>
      <c r="D94" s="42"/>
      <c r="E94" s="42"/>
      <c r="F94" s="153">
        <f>F95+F97</f>
        <v>3603.39</v>
      </c>
    </row>
    <row r="95" spans="1:6" ht="12">
      <c r="A95" s="52" t="s">
        <v>227</v>
      </c>
      <c r="B95" s="33" t="s">
        <v>199</v>
      </c>
      <c r="C95" s="33" t="s">
        <v>210</v>
      </c>
      <c r="D95" s="33" t="s">
        <v>349</v>
      </c>
      <c r="E95" s="42"/>
      <c r="F95" s="153">
        <f>F96</f>
        <v>2793.79</v>
      </c>
    </row>
    <row r="96" spans="1:6" ht="12">
      <c r="A96" s="55" t="s">
        <v>228</v>
      </c>
      <c r="B96" s="33" t="s">
        <v>199</v>
      </c>
      <c r="C96" s="33" t="s">
        <v>210</v>
      </c>
      <c r="D96" s="30" t="s">
        <v>351</v>
      </c>
      <c r="E96" s="33" t="s">
        <v>350</v>
      </c>
      <c r="F96" s="153">
        <v>2793.79</v>
      </c>
    </row>
    <row r="97" spans="1:6" ht="24">
      <c r="A97" s="52" t="s">
        <v>248</v>
      </c>
      <c r="B97" s="33" t="s">
        <v>199</v>
      </c>
      <c r="C97" s="33" t="s">
        <v>210</v>
      </c>
      <c r="D97" s="33">
        <v>4350000</v>
      </c>
      <c r="E97" s="42"/>
      <c r="F97" s="153">
        <f>F98</f>
        <v>809.6</v>
      </c>
    </row>
    <row r="98" spans="1:6" ht="12">
      <c r="A98" s="55" t="s">
        <v>371</v>
      </c>
      <c r="B98" s="33" t="s">
        <v>199</v>
      </c>
      <c r="C98" s="33" t="s">
        <v>210</v>
      </c>
      <c r="D98" s="33" t="s">
        <v>373</v>
      </c>
      <c r="E98" s="33" t="s">
        <v>226</v>
      </c>
      <c r="F98" s="153">
        <f>734.6+75</f>
        <v>809.6</v>
      </c>
    </row>
    <row r="99" spans="1:6" ht="24">
      <c r="A99" s="86" t="s">
        <v>204</v>
      </c>
      <c r="B99" s="40" t="s">
        <v>205</v>
      </c>
      <c r="C99" s="41"/>
      <c r="D99" s="41"/>
      <c r="E99" s="41"/>
      <c r="F99" s="150">
        <f>F100+F109+F112</f>
        <v>7064.53</v>
      </c>
    </row>
    <row r="100" spans="1:6" ht="12">
      <c r="A100" s="52" t="s">
        <v>206</v>
      </c>
      <c r="B100" s="33" t="s">
        <v>205</v>
      </c>
      <c r="C100" s="33" t="s">
        <v>181</v>
      </c>
      <c r="D100" s="42"/>
      <c r="E100" s="42"/>
      <c r="F100" s="153">
        <f>F101+F103+F107+F105</f>
        <v>6073.78</v>
      </c>
    </row>
    <row r="101" spans="1:6" ht="24">
      <c r="A101" s="52" t="s">
        <v>242</v>
      </c>
      <c r="B101" s="33" t="s">
        <v>205</v>
      </c>
      <c r="C101" s="33" t="s">
        <v>181</v>
      </c>
      <c r="D101" s="33">
        <v>4400000</v>
      </c>
      <c r="E101" s="42"/>
      <c r="F101" s="153">
        <f>F102</f>
        <v>2972.27</v>
      </c>
    </row>
    <row r="102" spans="1:6" s="7" customFormat="1" ht="12">
      <c r="A102" s="55" t="s">
        <v>371</v>
      </c>
      <c r="B102" s="33" t="s">
        <v>205</v>
      </c>
      <c r="C102" s="30" t="s">
        <v>181</v>
      </c>
      <c r="D102" s="30" t="s">
        <v>374</v>
      </c>
      <c r="E102" s="33" t="s">
        <v>226</v>
      </c>
      <c r="F102" s="153">
        <v>2972.27</v>
      </c>
    </row>
    <row r="103" spans="1:6" ht="12">
      <c r="A103" s="52" t="s">
        <v>243</v>
      </c>
      <c r="B103" s="33" t="s">
        <v>205</v>
      </c>
      <c r="C103" s="33" t="s">
        <v>181</v>
      </c>
      <c r="D103" s="33">
        <v>4420000</v>
      </c>
      <c r="E103" s="42"/>
      <c r="F103" s="153">
        <f>F104</f>
        <v>2684.81</v>
      </c>
    </row>
    <row r="104" spans="1:6" ht="12">
      <c r="A104" s="55" t="s">
        <v>371</v>
      </c>
      <c r="B104" s="33" t="s">
        <v>205</v>
      </c>
      <c r="C104" s="30" t="s">
        <v>181</v>
      </c>
      <c r="D104" s="30" t="s">
        <v>375</v>
      </c>
      <c r="E104" s="33" t="s">
        <v>226</v>
      </c>
      <c r="F104" s="153">
        <v>2684.81</v>
      </c>
    </row>
    <row r="105" spans="1:6" ht="24">
      <c r="A105" s="52" t="s">
        <v>376</v>
      </c>
      <c r="B105" s="33" t="s">
        <v>205</v>
      </c>
      <c r="C105" s="30" t="s">
        <v>181</v>
      </c>
      <c r="D105" s="30" t="s">
        <v>377</v>
      </c>
      <c r="E105" s="33"/>
      <c r="F105" s="153">
        <f>F106</f>
        <v>0</v>
      </c>
    </row>
    <row r="106" spans="1:6" ht="24">
      <c r="A106" s="55" t="s">
        <v>378</v>
      </c>
      <c r="B106" s="33" t="s">
        <v>205</v>
      </c>
      <c r="C106" s="30" t="s">
        <v>181</v>
      </c>
      <c r="D106" s="30" t="s">
        <v>379</v>
      </c>
      <c r="E106" s="33" t="s">
        <v>226</v>
      </c>
      <c r="F106" s="153"/>
    </row>
    <row r="107" spans="1:6" ht="24">
      <c r="A107" s="52" t="s">
        <v>328</v>
      </c>
      <c r="B107" s="33" t="s">
        <v>205</v>
      </c>
      <c r="C107" s="33" t="s">
        <v>197</v>
      </c>
      <c r="D107" s="33" t="s">
        <v>237</v>
      </c>
      <c r="E107" s="42"/>
      <c r="F107" s="153">
        <f>F108</f>
        <v>416.7</v>
      </c>
    </row>
    <row r="108" spans="1:6" ht="12">
      <c r="A108" s="55" t="s">
        <v>371</v>
      </c>
      <c r="B108" s="33" t="s">
        <v>205</v>
      </c>
      <c r="C108" s="33" t="s">
        <v>197</v>
      </c>
      <c r="D108" s="33" t="s">
        <v>381</v>
      </c>
      <c r="E108" s="30" t="s">
        <v>226</v>
      </c>
      <c r="F108" s="153">
        <v>416.7</v>
      </c>
    </row>
    <row r="109" spans="1:6" ht="12">
      <c r="A109" s="52" t="s">
        <v>207</v>
      </c>
      <c r="B109" s="33" t="s">
        <v>205</v>
      </c>
      <c r="C109" s="33" t="s">
        <v>183</v>
      </c>
      <c r="D109" s="42"/>
      <c r="E109" s="42"/>
      <c r="F109" s="153">
        <f>F110</f>
        <v>322</v>
      </c>
    </row>
    <row r="110" spans="1:6" ht="12">
      <c r="A110" s="52" t="s">
        <v>329</v>
      </c>
      <c r="B110" s="33" t="s">
        <v>205</v>
      </c>
      <c r="C110" s="33" t="s">
        <v>183</v>
      </c>
      <c r="D110" s="33">
        <v>4530000</v>
      </c>
      <c r="E110" s="42"/>
      <c r="F110" s="153">
        <f>F111</f>
        <v>322</v>
      </c>
    </row>
    <row r="111" spans="1:6" ht="24">
      <c r="A111" s="55" t="s">
        <v>253</v>
      </c>
      <c r="B111" s="33" t="s">
        <v>205</v>
      </c>
      <c r="C111" s="33" t="s">
        <v>183</v>
      </c>
      <c r="D111" s="30" t="s">
        <v>380</v>
      </c>
      <c r="E111" s="30" t="s">
        <v>363</v>
      </c>
      <c r="F111" s="153">
        <v>322</v>
      </c>
    </row>
    <row r="112" spans="1:6" ht="24">
      <c r="A112" s="52" t="s">
        <v>208</v>
      </c>
      <c r="B112" s="33" t="s">
        <v>205</v>
      </c>
      <c r="C112" s="33" t="s">
        <v>197</v>
      </c>
      <c r="D112" s="42"/>
      <c r="E112" s="42"/>
      <c r="F112" s="153">
        <f>F113</f>
        <v>668.75</v>
      </c>
    </row>
    <row r="113" spans="1:6" ht="12">
      <c r="A113" s="52" t="s">
        <v>227</v>
      </c>
      <c r="B113" s="33" t="s">
        <v>205</v>
      </c>
      <c r="C113" s="33" t="s">
        <v>197</v>
      </c>
      <c r="D113" s="33" t="s">
        <v>349</v>
      </c>
      <c r="E113" s="42"/>
      <c r="F113" s="153">
        <f>F114</f>
        <v>668.75</v>
      </c>
    </row>
    <row r="114" spans="1:6" ht="12">
      <c r="A114" s="55" t="s">
        <v>228</v>
      </c>
      <c r="B114" s="33" t="s">
        <v>205</v>
      </c>
      <c r="C114" s="33" t="s">
        <v>197</v>
      </c>
      <c r="D114" s="30" t="s">
        <v>351</v>
      </c>
      <c r="E114" s="30" t="s">
        <v>350</v>
      </c>
      <c r="F114" s="153">
        <v>668.75</v>
      </c>
    </row>
    <row r="115" spans="1:6" s="11" customFormat="1" ht="12">
      <c r="A115" s="86" t="s">
        <v>209</v>
      </c>
      <c r="B115" s="40" t="s">
        <v>210</v>
      </c>
      <c r="C115" s="41"/>
      <c r="D115" s="41"/>
      <c r="E115" s="41"/>
      <c r="F115" s="150">
        <f>F116+F119+F123+F126+F128</f>
        <v>14051.01</v>
      </c>
    </row>
    <row r="116" spans="1:6" s="11" customFormat="1" ht="12">
      <c r="A116" s="51" t="s">
        <v>345</v>
      </c>
      <c r="B116" s="33" t="s">
        <v>210</v>
      </c>
      <c r="C116" s="33" t="s">
        <v>181</v>
      </c>
      <c r="D116" s="30"/>
      <c r="E116" s="33"/>
      <c r="F116" s="153">
        <f>F117</f>
        <v>2288.74</v>
      </c>
    </row>
    <row r="117" spans="1:6" s="11" customFormat="1" ht="12">
      <c r="A117" s="52" t="s">
        <v>238</v>
      </c>
      <c r="B117" s="33" t="s">
        <v>210</v>
      </c>
      <c r="C117" s="33" t="s">
        <v>181</v>
      </c>
      <c r="D117" s="33">
        <v>4700000</v>
      </c>
      <c r="E117" s="42"/>
      <c r="F117" s="153">
        <f>F118</f>
        <v>2288.74</v>
      </c>
    </row>
    <row r="118" spans="1:6" s="7" customFormat="1" ht="12">
      <c r="A118" s="55" t="s">
        <v>371</v>
      </c>
      <c r="B118" s="33" t="s">
        <v>210</v>
      </c>
      <c r="C118" s="30" t="s">
        <v>181</v>
      </c>
      <c r="D118" s="30" t="s">
        <v>382</v>
      </c>
      <c r="E118" s="33" t="s">
        <v>226</v>
      </c>
      <c r="F118" s="153">
        <f>1599.74+200+489</f>
        <v>2288.74</v>
      </c>
    </row>
    <row r="119" spans="1:6" ht="12">
      <c r="A119" s="51" t="s">
        <v>346</v>
      </c>
      <c r="B119" s="33" t="s">
        <v>210</v>
      </c>
      <c r="C119" s="33" t="s">
        <v>201</v>
      </c>
      <c r="D119" s="33"/>
      <c r="E119" s="33"/>
      <c r="F119" s="153">
        <f>F120+F122</f>
        <v>8346.46</v>
      </c>
    </row>
    <row r="120" spans="1:6" ht="15.75" customHeight="1">
      <c r="A120" s="51" t="s">
        <v>480</v>
      </c>
      <c r="B120" s="33" t="s">
        <v>210</v>
      </c>
      <c r="C120" s="33" t="s">
        <v>201</v>
      </c>
      <c r="D120" s="33" t="s">
        <v>384</v>
      </c>
      <c r="E120" s="42"/>
      <c r="F120" s="153">
        <f>F121</f>
        <v>6664.96</v>
      </c>
    </row>
    <row r="121" spans="1:6" ht="12">
      <c r="A121" s="55" t="s">
        <v>371</v>
      </c>
      <c r="B121" s="33" t="s">
        <v>210</v>
      </c>
      <c r="C121" s="30" t="s">
        <v>201</v>
      </c>
      <c r="D121" s="30" t="s">
        <v>382</v>
      </c>
      <c r="E121" s="33" t="s">
        <v>226</v>
      </c>
      <c r="F121" s="153">
        <f>389.67+6052.69+222.6</f>
        <v>6664.96</v>
      </c>
    </row>
    <row r="122" spans="1:6" ht="36">
      <c r="A122" s="108" t="s">
        <v>277</v>
      </c>
      <c r="B122" s="43" t="s">
        <v>210</v>
      </c>
      <c r="C122" s="43" t="s">
        <v>201</v>
      </c>
      <c r="D122" s="43" t="s">
        <v>383</v>
      </c>
      <c r="E122" s="43" t="s">
        <v>226</v>
      </c>
      <c r="F122" s="169">
        <v>1681.5</v>
      </c>
    </row>
    <row r="123" spans="1:6" ht="12">
      <c r="A123" s="58" t="s">
        <v>347</v>
      </c>
      <c r="B123" s="42" t="s">
        <v>210</v>
      </c>
      <c r="C123" s="42" t="s">
        <v>185</v>
      </c>
      <c r="D123" s="42"/>
      <c r="E123" s="42"/>
      <c r="F123" s="168">
        <f>F124</f>
        <v>2330.61</v>
      </c>
    </row>
    <row r="124" spans="1:6" ht="12">
      <c r="A124" s="52" t="s">
        <v>238</v>
      </c>
      <c r="B124" s="43" t="s">
        <v>210</v>
      </c>
      <c r="C124" s="43" t="s">
        <v>185</v>
      </c>
      <c r="D124" s="43" t="s">
        <v>384</v>
      </c>
      <c r="E124" s="43"/>
      <c r="F124" s="169">
        <f>F125</f>
        <v>2330.61</v>
      </c>
    </row>
    <row r="125" spans="1:6" ht="12">
      <c r="A125" s="55" t="s">
        <v>371</v>
      </c>
      <c r="B125" s="43" t="s">
        <v>210</v>
      </c>
      <c r="C125" s="43" t="s">
        <v>185</v>
      </c>
      <c r="D125" s="43" t="s">
        <v>382</v>
      </c>
      <c r="E125" s="43" t="s">
        <v>226</v>
      </c>
      <c r="F125" s="169">
        <v>2330.61</v>
      </c>
    </row>
    <row r="126" spans="1:6" ht="12">
      <c r="A126" s="52" t="s">
        <v>211</v>
      </c>
      <c r="B126" s="33" t="s">
        <v>210</v>
      </c>
      <c r="C126" s="33" t="s">
        <v>205</v>
      </c>
      <c r="D126" s="33"/>
      <c r="E126" s="33"/>
      <c r="F126" s="153">
        <f>F127</f>
        <v>150</v>
      </c>
    </row>
    <row r="127" spans="1:6" ht="24">
      <c r="A127" s="44" t="s">
        <v>156</v>
      </c>
      <c r="B127" s="30" t="s">
        <v>210</v>
      </c>
      <c r="C127" s="30" t="s">
        <v>205</v>
      </c>
      <c r="D127" s="30" t="s">
        <v>385</v>
      </c>
      <c r="E127" s="30" t="s">
        <v>310</v>
      </c>
      <c r="F127" s="152">
        <v>150</v>
      </c>
    </row>
    <row r="128" spans="1:6" ht="24">
      <c r="A128" s="52" t="s">
        <v>546</v>
      </c>
      <c r="B128" s="30" t="s">
        <v>210</v>
      </c>
      <c r="C128" s="33" t="s">
        <v>234</v>
      </c>
      <c r="D128" s="30"/>
      <c r="E128" s="30"/>
      <c r="F128" s="152">
        <f>F129</f>
        <v>935.2</v>
      </c>
    </row>
    <row r="129" spans="1:6" ht="12">
      <c r="A129" s="52" t="s">
        <v>227</v>
      </c>
      <c r="B129" s="33" t="s">
        <v>210</v>
      </c>
      <c r="C129" s="33" t="s">
        <v>234</v>
      </c>
      <c r="D129" s="33" t="s">
        <v>349</v>
      </c>
      <c r="E129" s="42"/>
      <c r="F129" s="152">
        <f>F130</f>
        <v>935.2</v>
      </c>
    </row>
    <row r="130" spans="1:6" ht="12">
      <c r="A130" s="55" t="s">
        <v>228</v>
      </c>
      <c r="B130" s="30" t="s">
        <v>210</v>
      </c>
      <c r="C130" s="33" t="s">
        <v>234</v>
      </c>
      <c r="D130" s="30" t="s">
        <v>351</v>
      </c>
      <c r="E130" s="33" t="s">
        <v>350</v>
      </c>
      <c r="F130" s="152">
        <v>935.2</v>
      </c>
    </row>
    <row r="131" spans="1:6" ht="12">
      <c r="A131" s="86" t="s">
        <v>213</v>
      </c>
      <c r="B131" s="40">
        <v>10</v>
      </c>
      <c r="C131" s="41"/>
      <c r="D131" s="41"/>
      <c r="E131" s="41"/>
      <c r="F131" s="150">
        <f>F132+F135+F138+F155+F163</f>
        <v>7116.8</v>
      </c>
    </row>
    <row r="132" spans="1:6" ht="12">
      <c r="A132" s="52" t="s">
        <v>214</v>
      </c>
      <c r="B132" s="33">
        <v>10</v>
      </c>
      <c r="C132" s="33" t="s">
        <v>181</v>
      </c>
      <c r="D132" s="42"/>
      <c r="E132" s="42"/>
      <c r="F132" s="153">
        <f>F133</f>
        <v>705.9</v>
      </c>
    </row>
    <row r="133" spans="1:6" ht="12">
      <c r="A133" s="52" t="s">
        <v>254</v>
      </c>
      <c r="B133" s="33">
        <v>10</v>
      </c>
      <c r="C133" s="33" t="s">
        <v>181</v>
      </c>
      <c r="D133" s="33" t="s">
        <v>386</v>
      </c>
      <c r="E133" s="42"/>
      <c r="F133" s="153">
        <f>F134</f>
        <v>705.9</v>
      </c>
    </row>
    <row r="134" spans="1:6" ht="24">
      <c r="A134" s="55" t="s">
        <v>621</v>
      </c>
      <c r="B134" s="30">
        <v>10</v>
      </c>
      <c r="C134" s="30" t="s">
        <v>181</v>
      </c>
      <c r="D134" s="33" t="s">
        <v>387</v>
      </c>
      <c r="E134" s="30" t="s">
        <v>229</v>
      </c>
      <c r="F134" s="153">
        <f>96+609.9</f>
        <v>705.9</v>
      </c>
    </row>
    <row r="135" spans="1:6" ht="12" hidden="1">
      <c r="A135" s="52" t="s">
        <v>215</v>
      </c>
      <c r="B135" s="33">
        <v>10</v>
      </c>
      <c r="C135" s="33" t="s">
        <v>201</v>
      </c>
      <c r="D135" s="42"/>
      <c r="E135" s="42"/>
      <c r="F135" s="153">
        <f>F136</f>
        <v>0</v>
      </c>
    </row>
    <row r="136" spans="1:6" ht="12" hidden="1">
      <c r="A136" s="52" t="s">
        <v>330</v>
      </c>
      <c r="B136" s="33">
        <v>10</v>
      </c>
      <c r="C136" s="33" t="s">
        <v>201</v>
      </c>
      <c r="D136" s="33" t="s">
        <v>388</v>
      </c>
      <c r="E136" s="42"/>
      <c r="F136" s="153">
        <f>F137</f>
        <v>0</v>
      </c>
    </row>
    <row r="137" spans="1:6" ht="12" hidden="1">
      <c r="A137" s="55" t="s">
        <v>371</v>
      </c>
      <c r="B137" s="30">
        <v>10</v>
      </c>
      <c r="C137" s="33" t="s">
        <v>201</v>
      </c>
      <c r="D137" s="33" t="s">
        <v>389</v>
      </c>
      <c r="E137" s="33" t="s">
        <v>226</v>
      </c>
      <c r="F137" s="153"/>
    </row>
    <row r="138" spans="1:6" ht="12">
      <c r="A138" s="52" t="s">
        <v>216</v>
      </c>
      <c r="B138" s="33">
        <v>10</v>
      </c>
      <c r="C138" s="33" t="s">
        <v>183</v>
      </c>
      <c r="D138" s="42"/>
      <c r="E138" s="42"/>
      <c r="F138" s="153">
        <f>F142+F146+F140+F149+F151+F143+F152</f>
        <v>2570.2000000000003</v>
      </c>
    </row>
    <row r="139" spans="1:6" ht="12">
      <c r="A139" s="52" t="s">
        <v>481</v>
      </c>
      <c r="B139" s="33" t="s">
        <v>234</v>
      </c>
      <c r="C139" s="33" t="s">
        <v>183</v>
      </c>
      <c r="D139" s="42"/>
      <c r="E139" s="42"/>
      <c r="F139" s="153">
        <f>F140</f>
        <v>350</v>
      </c>
    </row>
    <row r="140" spans="1:6" s="11" customFormat="1" ht="12">
      <c r="A140" s="55" t="s">
        <v>482</v>
      </c>
      <c r="B140" s="30">
        <v>10</v>
      </c>
      <c r="C140" s="33" t="s">
        <v>183</v>
      </c>
      <c r="D140" s="30" t="s">
        <v>552</v>
      </c>
      <c r="E140" s="30" t="s">
        <v>553</v>
      </c>
      <c r="F140" s="153">
        <v>350</v>
      </c>
    </row>
    <row r="141" spans="1:6" ht="12">
      <c r="A141" s="52" t="s">
        <v>483</v>
      </c>
      <c r="B141" s="33" t="s">
        <v>234</v>
      </c>
      <c r="C141" s="33" t="s">
        <v>183</v>
      </c>
      <c r="D141" s="33"/>
      <c r="E141" s="33"/>
      <c r="F141" s="153">
        <f>F142+F143</f>
        <v>350</v>
      </c>
    </row>
    <row r="142" spans="1:6" ht="36">
      <c r="A142" s="55" t="s">
        <v>484</v>
      </c>
      <c r="B142" s="33" t="s">
        <v>234</v>
      </c>
      <c r="C142" s="33" t="s">
        <v>183</v>
      </c>
      <c r="D142" s="42" t="s">
        <v>626</v>
      </c>
      <c r="E142" s="42" t="s">
        <v>390</v>
      </c>
      <c r="F142" s="153">
        <v>275</v>
      </c>
    </row>
    <row r="143" spans="1:6" ht="24">
      <c r="A143" s="78" t="s">
        <v>554</v>
      </c>
      <c r="B143" s="33" t="s">
        <v>234</v>
      </c>
      <c r="C143" s="33" t="s">
        <v>183</v>
      </c>
      <c r="D143" s="42" t="s">
        <v>625</v>
      </c>
      <c r="E143" s="42" t="s">
        <v>555</v>
      </c>
      <c r="F143" s="153">
        <v>75</v>
      </c>
    </row>
    <row r="144" spans="1:6" ht="17.25" customHeight="1">
      <c r="A144" s="52" t="s">
        <v>449</v>
      </c>
      <c r="B144" s="33" t="s">
        <v>234</v>
      </c>
      <c r="C144" s="33" t="s">
        <v>183</v>
      </c>
      <c r="D144" s="42" t="s">
        <v>450</v>
      </c>
      <c r="E144" s="42"/>
      <c r="F144" s="153">
        <f>F146</f>
        <v>837</v>
      </c>
    </row>
    <row r="145" spans="1:6" s="7" customFormat="1" ht="12.75" customHeight="1">
      <c r="A145" s="52" t="s">
        <v>408</v>
      </c>
      <c r="B145" s="33" t="s">
        <v>234</v>
      </c>
      <c r="C145" s="33" t="s">
        <v>183</v>
      </c>
      <c r="D145" s="42" t="s">
        <v>392</v>
      </c>
      <c r="E145" s="42"/>
      <c r="F145" s="153">
        <v>1022</v>
      </c>
    </row>
    <row r="146" spans="1:6" ht="12">
      <c r="A146" s="55" t="s">
        <v>391</v>
      </c>
      <c r="B146" s="33" t="s">
        <v>234</v>
      </c>
      <c r="C146" s="33" t="s">
        <v>183</v>
      </c>
      <c r="D146" s="42" t="s">
        <v>392</v>
      </c>
      <c r="E146" s="42" t="s">
        <v>229</v>
      </c>
      <c r="F146" s="153">
        <f>591.8+245.2</f>
        <v>837</v>
      </c>
    </row>
    <row r="147" spans="1:6" ht="24">
      <c r="A147" s="52" t="s">
        <v>623</v>
      </c>
      <c r="B147" s="33" t="s">
        <v>234</v>
      </c>
      <c r="C147" s="33" t="s">
        <v>183</v>
      </c>
      <c r="D147" s="42" t="s">
        <v>548</v>
      </c>
      <c r="E147" s="42"/>
      <c r="F147" s="153">
        <v>395.5</v>
      </c>
    </row>
    <row r="148" spans="1:6" ht="9.75" customHeight="1" hidden="1">
      <c r="A148" s="55"/>
      <c r="B148" s="33"/>
      <c r="C148" s="33"/>
      <c r="D148" s="42"/>
      <c r="E148" s="42"/>
      <c r="F148" s="153"/>
    </row>
    <row r="149" spans="1:6" ht="12">
      <c r="A149" s="55" t="s">
        <v>485</v>
      </c>
      <c r="B149" s="33" t="s">
        <v>234</v>
      </c>
      <c r="C149" s="33" t="s">
        <v>183</v>
      </c>
      <c r="D149" s="42" t="s">
        <v>461</v>
      </c>
      <c r="E149" s="42" t="s">
        <v>229</v>
      </c>
      <c r="F149" s="153">
        <f>300+94.3+1.2</f>
        <v>395.5</v>
      </c>
    </row>
    <row r="150" spans="1:6" ht="14.25" customHeight="1">
      <c r="A150" s="52" t="s">
        <v>274</v>
      </c>
      <c r="B150" s="33" t="s">
        <v>234</v>
      </c>
      <c r="C150" s="33" t="s">
        <v>183</v>
      </c>
      <c r="D150" s="42" t="s">
        <v>275</v>
      </c>
      <c r="E150" s="42"/>
      <c r="F150" s="153">
        <f>F151</f>
        <v>587.4</v>
      </c>
    </row>
    <row r="151" spans="1:6" ht="24">
      <c r="A151" s="83" t="s">
        <v>558</v>
      </c>
      <c r="B151" s="33" t="s">
        <v>234</v>
      </c>
      <c r="C151" s="33" t="s">
        <v>183</v>
      </c>
      <c r="D151" s="42" t="s">
        <v>559</v>
      </c>
      <c r="E151" s="42" t="s">
        <v>350</v>
      </c>
      <c r="F151" s="153">
        <v>587.4</v>
      </c>
    </row>
    <row r="152" spans="1:6" ht="12">
      <c r="A152" s="82" t="s">
        <v>474</v>
      </c>
      <c r="B152" s="33" t="s">
        <v>234</v>
      </c>
      <c r="C152" s="33" t="s">
        <v>183</v>
      </c>
      <c r="D152" s="42" t="s">
        <v>475</v>
      </c>
      <c r="E152" s="42"/>
      <c r="F152" s="153">
        <f>F153</f>
        <v>50.3</v>
      </c>
    </row>
    <row r="153" spans="1:6" ht="24">
      <c r="A153" s="83" t="s">
        <v>560</v>
      </c>
      <c r="B153" s="33" t="s">
        <v>234</v>
      </c>
      <c r="C153" s="33" t="s">
        <v>183</v>
      </c>
      <c r="D153" s="42" t="s">
        <v>561</v>
      </c>
      <c r="E153" s="42" t="s">
        <v>350</v>
      </c>
      <c r="F153" s="153">
        <v>50.3</v>
      </c>
    </row>
    <row r="154" spans="1:6" ht="12">
      <c r="A154" s="52" t="s">
        <v>393</v>
      </c>
      <c r="B154" s="33" t="s">
        <v>234</v>
      </c>
      <c r="C154" s="33" t="s">
        <v>185</v>
      </c>
      <c r="D154" s="42"/>
      <c r="E154" s="42"/>
      <c r="F154" s="153">
        <f>F155</f>
        <v>3091.4</v>
      </c>
    </row>
    <row r="155" spans="1:6" ht="12">
      <c r="A155" s="52" t="s">
        <v>274</v>
      </c>
      <c r="B155" s="33" t="s">
        <v>234</v>
      </c>
      <c r="C155" s="33" t="s">
        <v>185</v>
      </c>
      <c r="D155" s="33" t="s">
        <v>275</v>
      </c>
      <c r="E155" s="42"/>
      <c r="F155" s="153">
        <f>F156+F159+F161</f>
        <v>3091.4</v>
      </c>
    </row>
    <row r="156" spans="1:6" ht="24">
      <c r="A156" s="52" t="s">
        <v>394</v>
      </c>
      <c r="B156" s="33" t="s">
        <v>234</v>
      </c>
      <c r="C156" s="33" t="s">
        <v>185</v>
      </c>
      <c r="D156" s="33" t="s">
        <v>395</v>
      </c>
      <c r="E156" s="33"/>
      <c r="F156" s="153">
        <f>F157</f>
        <v>2274.5</v>
      </c>
    </row>
    <row r="157" spans="1:6" ht="12">
      <c r="A157" s="55" t="s">
        <v>396</v>
      </c>
      <c r="B157" s="33" t="s">
        <v>234</v>
      </c>
      <c r="C157" s="33" t="s">
        <v>185</v>
      </c>
      <c r="D157" s="33" t="s">
        <v>397</v>
      </c>
      <c r="E157" s="33"/>
      <c r="F157" s="153">
        <v>2274.5</v>
      </c>
    </row>
    <row r="158" spans="1:6" ht="12.75">
      <c r="A158" s="109" t="s">
        <v>274</v>
      </c>
      <c r="B158" s="47">
        <v>10</v>
      </c>
      <c r="C158" s="48" t="s">
        <v>185</v>
      </c>
      <c r="D158" s="49">
        <v>5200000</v>
      </c>
      <c r="E158" s="47"/>
      <c r="F158" s="153"/>
    </row>
    <row r="159" spans="1:6" ht="48">
      <c r="A159" s="76" t="s">
        <v>291</v>
      </c>
      <c r="B159" s="33" t="s">
        <v>234</v>
      </c>
      <c r="C159" s="33" t="s">
        <v>185</v>
      </c>
      <c r="D159" s="33" t="s">
        <v>399</v>
      </c>
      <c r="E159" s="33" t="s">
        <v>229</v>
      </c>
      <c r="F159" s="153">
        <v>747</v>
      </c>
    </row>
    <row r="160" spans="1:6" ht="15.75" customHeight="1">
      <c r="A160" s="56" t="s">
        <v>449</v>
      </c>
      <c r="B160" s="33" t="s">
        <v>234</v>
      </c>
      <c r="C160" s="33" t="s">
        <v>185</v>
      </c>
      <c r="D160" s="33" t="s">
        <v>450</v>
      </c>
      <c r="E160" s="33"/>
      <c r="F160" s="153">
        <v>69.9</v>
      </c>
    </row>
    <row r="161" spans="1:6" ht="36">
      <c r="A161" s="65" t="s">
        <v>398</v>
      </c>
      <c r="B161" s="49">
        <v>10</v>
      </c>
      <c r="C161" s="50" t="s">
        <v>185</v>
      </c>
      <c r="D161" s="49">
        <v>5050502</v>
      </c>
      <c r="E161" s="49">
        <v>0</v>
      </c>
      <c r="F161" s="154">
        <f>F162</f>
        <v>69.9</v>
      </c>
    </row>
    <row r="162" spans="1:6" ht="12">
      <c r="A162" s="110" t="s">
        <v>391</v>
      </c>
      <c r="B162" s="49">
        <v>10</v>
      </c>
      <c r="C162" s="50" t="s">
        <v>185</v>
      </c>
      <c r="D162" s="49">
        <v>5050502</v>
      </c>
      <c r="E162" s="50" t="s">
        <v>229</v>
      </c>
      <c r="F162" s="154">
        <v>69.9</v>
      </c>
    </row>
    <row r="163" spans="1:6" ht="12">
      <c r="A163" s="52" t="s">
        <v>217</v>
      </c>
      <c r="B163" s="33">
        <v>10</v>
      </c>
      <c r="C163" s="33" t="s">
        <v>197</v>
      </c>
      <c r="D163" s="33"/>
      <c r="E163" s="42"/>
      <c r="F163" s="153">
        <f>F164</f>
        <v>749.3</v>
      </c>
    </row>
    <row r="164" spans="1:6" ht="12">
      <c r="A164" s="52" t="s">
        <v>227</v>
      </c>
      <c r="B164" s="33" t="s">
        <v>234</v>
      </c>
      <c r="C164" s="33" t="s">
        <v>197</v>
      </c>
      <c r="D164" s="33" t="s">
        <v>349</v>
      </c>
      <c r="E164" s="42"/>
      <c r="F164" s="153">
        <f>F165</f>
        <v>749.3</v>
      </c>
    </row>
    <row r="165" spans="1:6" ht="12">
      <c r="A165" s="55" t="s">
        <v>228</v>
      </c>
      <c r="B165" s="33" t="s">
        <v>234</v>
      </c>
      <c r="C165" s="33" t="s">
        <v>197</v>
      </c>
      <c r="D165" s="33" t="s">
        <v>351</v>
      </c>
      <c r="E165" s="42" t="s">
        <v>350</v>
      </c>
      <c r="F165" s="153">
        <f>171.7+577.6</f>
        <v>749.3</v>
      </c>
    </row>
    <row r="166" spans="1:6" ht="12">
      <c r="A166" s="86" t="s">
        <v>218</v>
      </c>
      <c r="B166" s="40">
        <v>11</v>
      </c>
      <c r="C166" s="41"/>
      <c r="D166" s="32"/>
      <c r="E166" s="36"/>
      <c r="F166" s="155">
        <f>F168+F170+F171</f>
        <v>17225.5</v>
      </c>
    </row>
    <row r="167" spans="1:6" ht="12" customHeight="1">
      <c r="A167" s="111" t="s">
        <v>467</v>
      </c>
      <c r="B167" s="10">
        <v>11</v>
      </c>
      <c r="C167" s="10"/>
      <c r="D167" s="32"/>
      <c r="E167" s="36"/>
      <c r="F167" s="162">
        <f>F168+F169+F170+F171</f>
        <v>17225.5</v>
      </c>
    </row>
    <row r="168" spans="1:6" ht="12">
      <c r="A168" s="18" t="s">
        <v>219</v>
      </c>
      <c r="B168" s="10">
        <v>11</v>
      </c>
      <c r="C168" s="10" t="s">
        <v>181</v>
      </c>
      <c r="D168" s="32"/>
      <c r="E168" s="36"/>
      <c r="F168" s="162">
        <f>13492.2+557.1</f>
        <v>14049.300000000001</v>
      </c>
    </row>
    <row r="169" spans="1:6" ht="12">
      <c r="A169" s="18" t="s">
        <v>542</v>
      </c>
      <c r="B169" s="10" t="s">
        <v>251</v>
      </c>
      <c r="C169" s="10" t="s">
        <v>201</v>
      </c>
      <c r="D169" s="32"/>
      <c r="E169" s="36"/>
      <c r="F169" s="155"/>
    </row>
    <row r="170" spans="1:6" ht="12">
      <c r="A170" s="18" t="s">
        <v>260</v>
      </c>
      <c r="B170" s="10" t="s">
        <v>251</v>
      </c>
      <c r="C170" s="10" t="s">
        <v>183</v>
      </c>
      <c r="D170" s="39"/>
      <c r="E170" s="8"/>
      <c r="F170" s="153">
        <v>751.2</v>
      </c>
    </row>
    <row r="171" spans="1:6" ht="12">
      <c r="A171" s="18" t="s">
        <v>436</v>
      </c>
      <c r="B171" s="10" t="s">
        <v>251</v>
      </c>
      <c r="C171" s="10" t="s">
        <v>185</v>
      </c>
      <c r="D171" s="39"/>
      <c r="E171" s="8"/>
      <c r="F171" s="153">
        <v>2425</v>
      </c>
    </row>
    <row r="172" spans="1:6" ht="12">
      <c r="A172" s="18"/>
      <c r="B172" s="10"/>
      <c r="C172" s="10"/>
      <c r="D172" s="39"/>
      <c r="E172" s="8"/>
      <c r="F172" s="156"/>
    </row>
    <row r="173" spans="1:6" ht="12">
      <c r="A173" s="86" t="s">
        <v>157</v>
      </c>
      <c r="B173" s="41"/>
      <c r="C173" s="41"/>
      <c r="D173" s="41"/>
      <c r="E173" s="41"/>
      <c r="F173" s="150">
        <f>F9+F39+F57+F75+F99+F115+F131+F166</f>
        <v>185054.1</v>
      </c>
    </row>
    <row r="174" ht="12">
      <c r="F174" s="157"/>
    </row>
  </sheetData>
  <sheetProtection/>
  <mergeCells count="1">
    <mergeCell ref="A6:F6"/>
  </mergeCells>
  <printOptions/>
  <pageMargins left="0.7874015748031497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73"/>
  <sheetViews>
    <sheetView tabSelected="1" zoomScalePageLayoutView="0" workbookViewId="0" topLeftCell="A1">
      <selection activeCell="B15" sqref="B15:G17"/>
    </sheetView>
  </sheetViews>
  <sheetFormatPr defaultColWidth="9.00390625" defaultRowHeight="12.75"/>
  <cols>
    <col min="1" max="1" width="52.00390625" style="13" customWidth="1"/>
    <col min="2" max="2" width="7.375" style="6" customWidth="1"/>
    <col min="3" max="3" width="6.375" style="6" customWidth="1"/>
    <col min="4" max="4" width="9.00390625" style="6" customWidth="1"/>
    <col min="5" max="5" width="4.125" style="6" customWidth="1"/>
    <col min="6" max="6" width="8.75390625" style="161" bestFit="1" customWidth="1"/>
    <col min="7" max="7" width="9.125" style="161" customWidth="1"/>
    <col min="8" max="16384" width="9.125" style="2" customWidth="1"/>
  </cols>
  <sheetData>
    <row r="1" spans="5:7" ht="12">
      <c r="E1" s="21"/>
      <c r="G1" s="21" t="s">
        <v>78</v>
      </c>
    </row>
    <row r="2" spans="5:7" ht="12">
      <c r="E2" s="21"/>
      <c r="G2" s="21" t="s">
        <v>294</v>
      </c>
    </row>
    <row r="3" spans="5:7" ht="12">
      <c r="E3" s="21"/>
      <c r="G3" s="21" t="s">
        <v>158</v>
      </c>
    </row>
    <row r="4" spans="5:7" ht="12">
      <c r="E4" s="21"/>
      <c r="G4" s="21" t="s">
        <v>541</v>
      </c>
    </row>
    <row r="5" ht="12">
      <c r="E5" s="2"/>
    </row>
    <row r="6" spans="1:7" ht="33" customHeight="1">
      <c r="A6" s="276" t="s">
        <v>88</v>
      </c>
      <c r="B6" s="276"/>
      <c r="C6" s="276"/>
      <c r="D6" s="276"/>
      <c r="E6" s="276"/>
      <c r="F6" s="276"/>
      <c r="G6" s="276"/>
    </row>
    <row r="7" spans="1:7" ht="12">
      <c r="A7" s="105" t="s">
        <v>468</v>
      </c>
      <c r="G7" s="161" t="s">
        <v>176</v>
      </c>
    </row>
    <row r="8" spans="1:7" ht="12">
      <c r="A8" s="67" t="s">
        <v>177</v>
      </c>
      <c r="B8" s="33" t="s">
        <v>178</v>
      </c>
      <c r="C8" s="33" t="s">
        <v>179</v>
      </c>
      <c r="D8" s="33" t="s">
        <v>331</v>
      </c>
      <c r="E8" s="33" t="s">
        <v>224</v>
      </c>
      <c r="F8" s="31" t="s">
        <v>273</v>
      </c>
      <c r="G8" s="28"/>
    </row>
    <row r="9" spans="1:7" ht="12">
      <c r="A9" s="86" t="s">
        <v>180</v>
      </c>
      <c r="B9" s="40" t="s">
        <v>181</v>
      </c>
      <c r="C9" s="41"/>
      <c r="D9" s="41"/>
      <c r="E9" s="41"/>
      <c r="F9" s="150">
        <f>F13+F23+F26+F29+F32+F21+F19+F10+F16</f>
        <v>19174.629999999997</v>
      </c>
      <c r="G9" s="150">
        <f>G13+G23+G26+G29+G32+G21+G19+G10+G16</f>
        <v>19174.629999999997</v>
      </c>
    </row>
    <row r="10" spans="1:7" ht="24">
      <c r="A10" s="106" t="s">
        <v>462</v>
      </c>
      <c r="B10" s="10" t="s">
        <v>181</v>
      </c>
      <c r="C10" s="9" t="s">
        <v>201</v>
      </c>
      <c r="D10" s="38"/>
      <c r="E10" s="2"/>
      <c r="F10" s="162">
        <f>F12</f>
        <v>1034.47</v>
      </c>
      <c r="G10" s="162">
        <f>G12</f>
        <v>1034.47</v>
      </c>
    </row>
    <row r="11" spans="1:7" ht="12">
      <c r="A11" s="107" t="s">
        <v>458</v>
      </c>
      <c r="B11" s="30" t="s">
        <v>181</v>
      </c>
      <c r="C11" s="43" t="s">
        <v>201</v>
      </c>
      <c r="D11" s="43"/>
      <c r="E11" s="43"/>
      <c r="F11" s="97"/>
      <c r="G11" s="28"/>
    </row>
    <row r="12" spans="1:7" ht="12.75">
      <c r="A12" s="71" t="s">
        <v>356</v>
      </c>
      <c r="B12" s="30" t="s">
        <v>181</v>
      </c>
      <c r="C12" s="43" t="s">
        <v>201</v>
      </c>
      <c r="D12" s="43" t="s">
        <v>459</v>
      </c>
      <c r="E12" s="43" t="s">
        <v>350</v>
      </c>
      <c r="F12" s="163">
        <v>1034.47</v>
      </c>
      <c r="G12" s="163">
        <v>1034.47</v>
      </c>
    </row>
    <row r="13" spans="1:7" ht="24">
      <c r="A13" s="51" t="s">
        <v>182</v>
      </c>
      <c r="B13" s="33" t="s">
        <v>181</v>
      </c>
      <c r="C13" s="33" t="s">
        <v>183</v>
      </c>
      <c r="D13" s="42"/>
      <c r="E13" s="42"/>
      <c r="F13" s="153">
        <f>F14</f>
        <v>868.6</v>
      </c>
      <c r="G13" s="153">
        <f>G14</f>
        <v>868.6</v>
      </c>
    </row>
    <row r="14" spans="1:7" ht="12">
      <c r="A14" s="52" t="s">
        <v>227</v>
      </c>
      <c r="B14" s="33" t="s">
        <v>181</v>
      </c>
      <c r="C14" s="33" t="s">
        <v>183</v>
      </c>
      <c r="D14" s="33" t="s">
        <v>349</v>
      </c>
      <c r="E14" s="42"/>
      <c r="F14" s="153">
        <f>F15</f>
        <v>868.6</v>
      </c>
      <c r="G14" s="153">
        <f>G15</f>
        <v>868.6</v>
      </c>
    </row>
    <row r="15" spans="1:7" ht="12.75">
      <c r="A15" s="55" t="s">
        <v>228</v>
      </c>
      <c r="B15" s="30" t="s">
        <v>181</v>
      </c>
      <c r="C15" s="33" t="s">
        <v>183</v>
      </c>
      <c r="D15" s="33" t="s">
        <v>349</v>
      </c>
      <c r="E15" s="33" t="s">
        <v>350</v>
      </c>
      <c r="F15" s="163">
        <f>1606.2-F16</f>
        <v>868.6</v>
      </c>
      <c r="G15" s="164">
        <f>1606.2-G17</f>
        <v>868.6</v>
      </c>
    </row>
    <row r="16" spans="1:7" ht="24">
      <c r="A16" s="52" t="s">
        <v>464</v>
      </c>
      <c r="B16" s="30" t="s">
        <v>181</v>
      </c>
      <c r="C16" s="33" t="s">
        <v>183</v>
      </c>
      <c r="D16" s="33"/>
      <c r="E16" s="33"/>
      <c r="F16" s="153">
        <f>F17</f>
        <v>737.6</v>
      </c>
      <c r="G16" s="28">
        <v>737.6</v>
      </c>
    </row>
    <row r="17" spans="1:7" ht="12">
      <c r="A17" s="55" t="s">
        <v>465</v>
      </c>
      <c r="B17" s="30" t="s">
        <v>181</v>
      </c>
      <c r="C17" s="33" t="s">
        <v>183</v>
      </c>
      <c r="D17" s="33" t="s">
        <v>466</v>
      </c>
      <c r="E17" s="33" t="s">
        <v>350</v>
      </c>
      <c r="F17" s="153">
        <v>737.6</v>
      </c>
      <c r="G17" s="260">
        <v>737.6</v>
      </c>
    </row>
    <row r="18" spans="1:7" ht="36">
      <c r="A18" s="51" t="s">
        <v>184</v>
      </c>
      <c r="B18" s="33" t="s">
        <v>181</v>
      </c>
      <c r="C18" s="33" t="s">
        <v>185</v>
      </c>
      <c r="D18" s="42"/>
      <c r="E18" s="42"/>
      <c r="F18" s="153">
        <f>F19</f>
        <v>12633</v>
      </c>
      <c r="G18" s="153">
        <f>G19</f>
        <v>12633</v>
      </c>
    </row>
    <row r="19" spans="1:7" ht="12">
      <c r="A19" s="52" t="s">
        <v>332</v>
      </c>
      <c r="B19" s="33" t="s">
        <v>181</v>
      </c>
      <c r="C19" s="33" t="s">
        <v>185</v>
      </c>
      <c r="D19" s="33" t="s">
        <v>349</v>
      </c>
      <c r="E19" s="42"/>
      <c r="F19" s="153">
        <f>F20</f>
        <v>12633</v>
      </c>
      <c r="G19" s="153">
        <f>G20</f>
        <v>12633</v>
      </c>
    </row>
    <row r="20" spans="1:7" ht="12.75">
      <c r="A20" s="55" t="s">
        <v>228</v>
      </c>
      <c r="B20" s="30" t="s">
        <v>181</v>
      </c>
      <c r="C20" s="30" t="s">
        <v>185</v>
      </c>
      <c r="D20" s="33" t="s">
        <v>351</v>
      </c>
      <c r="E20" s="33" t="s">
        <v>350</v>
      </c>
      <c r="F20" s="163">
        <v>12633</v>
      </c>
      <c r="G20" s="163">
        <v>12633</v>
      </c>
    </row>
    <row r="21" spans="1:7" ht="12" hidden="1">
      <c r="A21" s="51" t="s">
        <v>186</v>
      </c>
      <c r="B21" s="33" t="s">
        <v>181</v>
      </c>
      <c r="C21" s="33">
        <v>5</v>
      </c>
      <c r="D21" s="33"/>
      <c r="E21" s="33"/>
      <c r="F21" s="98">
        <f>F22</f>
        <v>0</v>
      </c>
      <c r="G21" s="28"/>
    </row>
    <row r="22" spans="1:7" ht="36" hidden="1">
      <c r="A22" s="74" t="s">
        <v>438</v>
      </c>
      <c r="B22" s="12" t="s">
        <v>181</v>
      </c>
      <c r="C22" s="12" t="s">
        <v>194</v>
      </c>
      <c r="D22" s="10" t="s">
        <v>439</v>
      </c>
      <c r="E22" s="10" t="s">
        <v>310</v>
      </c>
      <c r="F22" s="98"/>
      <c r="G22" s="28"/>
    </row>
    <row r="23" spans="1:7" ht="24">
      <c r="A23" s="52" t="s">
        <v>333</v>
      </c>
      <c r="B23" s="33" t="s">
        <v>181</v>
      </c>
      <c r="C23" s="33" t="s">
        <v>197</v>
      </c>
      <c r="D23" s="42"/>
      <c r="E23" s="42"/>
      <c r="F23" s="153">
        <f>F24</f>
        <v>2158.05</v>
      </c>
      <c r="G23" s="153">
        <f>G24</f>
        <v>2158.05</v>
      </c>
    </row>
    <row r="24" spans="1:7" ht="12">
      <c r="A24" s="52" t="s">
        <v>334</v>
      </c>
      <c r="B24" s="33" t="s">
        <v>181</v>
      </c>
      <c r="C24" s="33" t="s">
        <v>197</v>
      </c>
      <c r="D24" s="33" t="s">
        <v>349</v>
      </c>
      <c r="E24" s="42"/>
      <c r="F24" s="153">
        <f>F25</f>
        <v>2158.05</v>
      </c>
      <c r="G24" s="153">
        <f>G25</f>
        <v>2158.05</v>
      </c>
    </row>
    <row r="25" spans="1:7" ht="12.75">
      <c r="A25" s="55" t="s">
        <v>228</v>
      </c>
      <c r="B25" s="30" t="s">
        <v>181</v>
      </c>
      <c r="C25" s="33" t="s">
        <v>197</v>
      </c>
      <c r="D25" s="33" t="s">
        <v>351</v>
      </c>
      <c r="E25" s="33" t="s">
        <v>350</v>
      </c>
      <c r="F25" s="163">
        <v>2158.05</v>
      </c>
      <c r="G25" s="165">
        <v>2158.05</v>
      </c>
    </row>
    <row r="26" spans="1:7" ht="12" hidden="1">
      <c r="A26" s="52" t="s">
        <v>620</v>
      </c>
      <c r="B26" s="33" t="s">
        <v>181</v>
      </c>
      <c r="C26" s="33" t="s">
        <v>199</v>
      </c>
      <c r="D26" s="42"/>
      <c r="E26" s="42"/>
      <c r="F26" s="98"/>
      <c r="G26" s="28"/>
    </row>
    <row r="27" spans="1:7" ht="24" hidden="1">
      <c r="A27" s="52" t="s">
        <v>335</v>
      </c>
      <c r="B27" s="33" t="s">
        <v>181</v>
      </c>
      <c r="C27" s="33" t="s">
        <v>199</v>
      </c>
      <c r="D27" s="33" t="s">
        <v>252</v>
      </c>
      <c r="E27" s="42"/>
      <c r="F27" s="98"/>
      <c r="G27" s="28"/>
    </row>
    <row r="28" spans="1:7" ht="12" hidden="1">
      <c r="A28" s="55" t="s">
        <v>336</v>
      </c>
      <c r="B28" s="30" t="s">
        <v>181</v>
      </c>
      <c r="C28" s="33" t="s">
        <v>199</v>
      </c>
      <c r="D28" s="33" t="s">
        <v>252</v>
      </c>
      <c r="E28" s="33" t="s">
        <v>337</v>
      </c>
      <c r="F28" s="98"/>
      <c r="G28" s="28"/>
    </row>
    <row r="29" spans="1:7" ht="12">
      <c r="A29" s="52" t="s">
        <v>189</v>
      </c>
      <c r="B29" s="33" t="s">
        <v>181</v>
      </c>
      <c r="C29" s="33" t="s">
        <v>342</v>
      </c>
      <c r="D29" s="42"/>
      <c r="E29" s="42"/>
      <c r="F29" s="153">
        <f>F30</f>
        <v>300</v>
      </c>
      <c r="G29" s="153">
        <f>G30</f>
        <v>300</v>
      </c>
    </row>
    <row r="30" spans="1:7" ht="12">
      <c r="A30" s="52" t="s">
        <v>189</v>
      </c>
      <c r="B30" s="33" t="s">
        <v>181</v>
      </c>
      <c r="C30" s="33" t="s">
        <v>342</v>
      </c>
      <c r="D30" s="33" t="s">
        <v>326</v>
      </c>
      <c r="E30" s="42"/>
      <c r="F30" s="153">
        <f>F31</f>
        <v>300</v>
      </c>
      <c r="G30" s="153">
        <f>G31</f>
        <v>300</v>
      </c>
    </row>
    <row r="31" spans="1:7" ht="24">
      <c r="A31" s="55" t="s">
        <v>338</v>
      </c>
      <c r="B31" s="30" t="s">
        <v>181</v>
      </c>
      <c r="C31" s="30" t="s">
        <v>342</v>
      </c>
      <c r="D31" s="30" t="s">
        <v>352</v>
      </c>
      <c r="E31" s="30" t="s">
        <v>353</v>
      </c>
      <c r="F31" s="98">
        <v>300</v>
      </c>
      <c r="G31" s="166">
        <v>300</v>
      </c>
    </row>
    <row r="32" spans="1:7" ht="12">
      <c r="A32" s="52" t="s">
        <v>190</v>
      </c>
      <c r="B32" s="33" t="s">
        <v>181</v>
      </c>
      <c r="C32" s="33" t="s">
        <v>343</v>
      </c>
      <c r="D32" s="42"/>
      <c r="E32" s="42"/>
      <c r="F32" s="98">
        <f>F34+F35</f>
        <v>1442.9099999999999</v>
      </c>
      <c r="G32" s="98">
        <f>G34+G35</f>
        <v>1442.9099999999999</v>
      </c>
    </row>
    <row r="33" spans="1:7" ht="24">
      <c r="A33" s="52" t="s">
        <v>335</v>
      </c>
      <c r="B33" s="33" t="s">
        <v>181</v>
      </c>
      <c r="C33" s="33" t="s">
        <v>343</v>
      </c>
      <c r="D33" s="42" t="s">
        <v>252</v>
      </c>
      <c r="E33" s="42"/>
      <c r="F33" s="98">
        <f>F34</f>
        <v>369.31</v>
      </c>
      <c r="G33" s="98">
        <f>G34</f>
        <v>369.31</v>
      </c>
    </row>
    <row r="34" spans="1:7" ht="24">
      <c r="A34" s="55" t="s">
        <v>339</v>
      </c>
      <c r="B34" s="30" t="s">
        <v>181</v>
      </c>
      <c r="C34" s="33" t="s">
        <v>343</v>
      </c>
      <c r="D34" s="30" t="s">
        <v>354</v>
      </c>
      <c r="E34" s="30" t="s">
        <v>350</v>
      </c>
      <c r="F34" s="153">
        <v>369.31</v>
      </c>
      <c r="G34" s="153">
        <v>369.31</v>
      </c>
    </row>
    <row r="35" spans="1:7" s="15" customFormat="1" ht="12.75">
      <c r="A35" s="52" t="s">
        <v>233</v>
      </c>
      <c r="B35" s="33" t="s">
        <v>181</v>
      </c>
      <c r="C35" s="33" t="s">
        <v>343</v>
      </c>
      <c r="D35" s="33"/>
      <c r="E35" s="42"/>
      <c r="F35" s="153">
        <f>F37+F36+F38</f>
        <v>1073.6</v>
      </c>
      <c r="G35" s="153">
        <f>G37+G36+G38</f>
        <v>1073.6</v>
      </c>
    </row>
    <row r="36" spans="1:7" s="7" customFormat="1" ht="12" hidden="1">
      <c r="A36" s="52" t="s">
        <v>227</v>
      </c>
      <c r="B36" s="33" t="s">
        <v>181</v>
      </c>
      <c r="C36" s="33" t="s">
        <v>343</v>
      </c>
      <c r="D36" s="33" t="s">
        <v>349</v>
      </c>
      <c r="E36" s="42"/>
      <c r="F36" s="98"/>
      <c r="G36" s="167"/>
    </row>
    <row r="37" spans="1:7" ht="12">
      <c r="A37" s="76" t="s">
        <v>356</v>
      </c>
      <c r="B37" s="33" t="s">
        <v>181</v>
      </c>
      <c r="C37" s="33" t="s">
        <v>343</v>
      </c>
      <c r="D37" s="33" t="s">
        <v>351</v>
      </c>
      <c r="E37" s="33" t="s">
        <v>350</v>
      </c>
      <c r="F37" s="153">
        <f>230.9+203.5+203.5</f>
        <v>637.9</v>
      </c>
      <c r="G37" s="153">
        <f>230.9+203.5+203.5</f>
        <v>637.9</v>
      </c>
    </row>
    <row r="38" spans="1:7" ht="12">
      <c r="A38" s="44" t="s">
        <v>261</v>
      </c>
      <c r="B38" s="33" t="s">
        <v>181</v>
      </c>
      <c r="C38" s="33" t="s">
        <v>343</v>
      </c>
      <c r="D38" s="33" t="s">
        <v>355</v>
      </c>
      <c r="E38" s="33" t="s">
        <v>226</v>
      </c>
      <c r="F38" s="153">
        <v>435.7</v>
      </c>
      <c r="G38" s="162">
        <v>435.7</v>
      </c>
    </row>
    <row r="39" spans="1:7" ht="12">
      <c r="A39" s="86" t="s">
        <v>191</v>
      </c>
      <c r="B39" s="40" t="s">
        <v>185</v>
      </c>
      <c r="C39" s="41"/>
      <c r="D39" s="41"/>
      <c r="E39" s="41"/>
      <c r="F39" s="150">
        <f>F42+F47</f>
        <v>4309.93</v>
      </c>
      <c r="G39" s="150">
        <f>G42+G47</f>
        <v>4312.66</v>
      </c>
    </row>
    <row r="40" spans="1:7" ht="12">
      <c r="A40" s="51" t="s">
        <v>593</v>
      </c>
      <c r="B40" s="33" t="s">
        <v>185</v>
      </c>
      <c r="C40" s="42" t="s">
        <v>181</v>
      </c>
      <c r="D40" s="42"/>
      <c r="E40" s="42"/>
      <c r="F40" s="153"/>
      <c r="G40" s="162"/>
    </row>
    <row r="41" spans="1:7" ht="24" hidden="1">
      <c r="A41" s="51" t="s">
        <v>595</v>
      </c>
      <c r="B41" s="33" t="s">
        <v>185</v>
      </c>
      <c r="C41" s="42" t="s">
        <v>181</v>
      </c>
      <c r="D41" s="42" t="s">
        <v>596</v>
      </c>
      <c r="E41" s="42" t="s">
        <v>226</v>
      </c>
      <c r="F41" s="153"/>
      <c r="G41" s="162"/>
    </row>
    <row r="42" spans="1:7" ht="12">
      <c r="A42" s="52" t="s">
        <v>192</v>
      </c>
      <c r="B42" s="33" t="s">
        <v>185</v>
      </c>
      <c r="C42" s="33" t="s">
        <v>194</v>
      </c>
      <c r="D42" s="42"/>
      <c r="E42" s="42"/>
      <c r="F42" s="153">
        <f>F43+F45</f>
        <v>2603.04</v>
      </c>
      <c r="G42" s="153">
        <f>G43+G45</f>
        <v>2603.04</v>
      </c>
    </row>
    <row r="43" spans="1:7" ht="12">
      <c r="A43" s="52" t="s">
        <v>227</v>
      </c>
      <c r="B43" s="33" t="s">
        <v>185</v>
      </c>
      <c r="C43" s="33" t="s">
        <v>194</v>
      </c>
      <c r="D43" s="33" t="s">
        <v>349</v>
      </c>
      <c r="E43" s="42"/>
      <c r="F43" s="153">
        <f>F44</f>
        <v>2603.04</v>
      </c>
      <c r="G43" s="153">
        <f>G44</f>
        <v>2603.04</v>
      </c>
    </row>
    <row r="44" spans="1:7" s="7" customFormat="1" ht="12">
      <c r="A44" s="55" t="s">
        <v>228</v>
      </c>
      <c r="B44" s="30" t="s">
        <v>185</v>
      </c>
      <c r="C44" s="33" t="s">
        <v>194</v>
      </c>
      <c r="D44" s="30" t="s">
        <v>351</v>
      </c>
      <c r="E44" s="30" t="s">
        <v>350</v>
      </c>
      <c r="F44" s="153">
        <v>2603.04</v>
      </c>
      <c r="G44" s="153">
        <v>2603.04</v>
      </c>
    </row>
    <row r="45" spans="1:7" ht="24" hidden="1">
      <c r="A45" s="18" t="s">
        <v>556</v>
      </c>
      <c r="B45" s="10" t="s">
        <v>185</v>
      </c>
      <c r="C45" s="10" t="s">
        <v>194</v>
      </c>
      <c r="D45" s="12"/>
      <c r="E45" s="12"/>
      <c r="F45" s="153">
        <f>F46</f>
        <v>0</v>
      </c>
      <c r="G45" s="162"/>
    </row>
    <row r="46" spans="1:7" ht="12" hidden="1">
      <c r="A46" s="74" t="s">
        <v>340</v>
      </c>
      <c r="B46" s="12" t="s">
        <v>185</v>
      </c>
      <c r="C46" s="12" t="s">
        <v>194</v>
      </c>
      <c r="D46" s="12" t="s">
        <v>341</v>
      </c>
      <c r="E46" s="12" t="s">
        <v>359</v>
      </c>
      <c r="F46" s="152"/>
      <c r="G46" s="162"/>
    </row>
    <row r="47" spans="1:7" ht="12">
      <c r="A47" s="52" t="s">
        <v>288</v>
      </c>
      <c r="B47" s="30" t="s">
        <v>185</v>
      </c>
      <c r="C47" s="33" t="s">
        <v>342</v>
      </c>
      <c r="D47" s="30"/>
      <c r="E47" s="30"/>
      <c r="F47" s="153">
        <f>F48+F50+F54+F53</f>
        <v>1706.8899999999999</v>
      </c>
      <c r="G47" s="153">
        <f>G48+G50+G54+G53</f>
        <v>1709.62</v>
      </c>
    </row>
    <row r="48" spans="1:7" ht="12">
      <c r="A48" s="52" t="s">
        <v>227</v>
      </c>
      <c r="B48" s="30"/>
      <c r="C48" s="33"/>
      <c r="D48" s="30"/>
      <c r="E48" s="30"/>
      <c r="F48" s="153">
        <f>F49</f>
        <v>1099.77</v>
      </c>
      <c r="G48" s="153">
        <f>G49</f>
        <v>1102.5</v>
      </c>
    </row>
    <row r="49" spans="1:7" ht="12">
      <c r="A49" s="55" t="s">
        <v>228</v>
      </c>
      <c r="B49" s="30" t="s">
        <v>185</v>
      </c>
      <c r="C49" s="33" t="s">
        <v>342</v>
      </c>
      <c r="D49" s="30" t="s">
        <v>351</v>
      </c>
      <c r="E49" s="30" t="s">
        <v>350</v>
      </c>
      <c r="F49" s="153">
        <v>1099.77</v>
      </c>
      <c r="G49" s="162">
        <v>1102.5</v>
      </c>
    </row>
    <row r="50" spans="1:7" ht="24" hidden="1">
      <c r="A50" s="52" t="s">
        <v>289</v>
      </c>
      <c r="B50" s="30" t="s">
        <v>185</v>
      </c>
      <c r="C50" s="33" t="s">
        <v>342</v>
      </c>
      <c r="D50" s="33"/>
      <c r="E50" s="30"/>
      <c r="F50" s="153">
        <f>F51</f>
        <v>0</v>
      </c>
      <c r="G50" s="162"/>
    </row>
    <row r="51" spans="1:7" ht="12" hidden="1">
      <c r="A51" s="55" t="s">
        <v>356</v>
      </c>
      <c r="B51" s="30" t="s">
        <v>185</v>
      </c>
      <c r="C51" s="33" t="s">
        <v>342</v>
      </c>
      <c r="D51" s="33" t="s">
        <v>290</v>
      </c>
      <c r="E51" s="30" t="s">
        <v>350</v>
      </c>
      <c r="F51" s="153"/>
      <c r="G51" s="162"/>
    </row>
    <row r="52" spans="1:7" ht="12">
      <c r="A52" s="52" t="s">
        <v>452</v>
      </c>
      <c r="B52" s="33" t="s">
        <v>185</v>
      </c>
      <c r="C52" s="33" t="s">
        <v>342</v>
      </c>
      <c r="D52" s="33"/>
      <c r="E52" s="33"/>
      <c r="F52" s="153">
        <f>F53</f>
        <v>607.12</v>
      </c>
      <c r="G52" s="153">
        <f>G53</f>
        <v>607.12</v>
      </c>
    </row>
    <row r="53" spans="1:7" ht="12">
      <c r="A53" s="55" t="s">
        <v>356</v>
      </c>
      <c r="B53" s="30" t="s">
        <v>185</v>
      </c>
      <c r="C53" s="33" t="s">
        <v>342</v>
      </c>
      <c r="D53" s="33" t="s">
        <v>453</v>
      </c>
      <c r="E53" s="30" t="s">
        <v>350</v>
      </c>
      <c r="F53" s="153">
        <v>607.12</v>
      </c>
      <c r="G53" s="162">
        <v>607.12</v>
      </c>
    </row>
    <row r="54" spans="1:7" ht="12" hidden="1">
      <c r="A54" s="52" t="s">
        <v>357</v>
      </c>
      <c r="B54" s="30" t="s">
        <v>185</v>
      </c>
      <c r="C54" s="33" t="s">
        <v>342</v>
      </c>
      <c r="D54" s="30"/>
      <c r="E54" s="30"/>
      <c r="F54" s="98">
        <f>F55</f>
        <v>0</v>
      </c>
      <c r="G54" s="28"/>
    </row>
    <row r="55" spans="1:7" ht="12" hidden="1">
      <c r="A55" s="55" t="s">
        <v>356</v>
      </c>
      <c r="B55" s="30" t="s">
        <v>185</v>
      </c>
      <c r="C55" s="33" t="s">
        <v>342</v>
      </c>
      <c r="D55" s="30" t="s">
        <v>358</v>
      </c>
      <c r="E55" s="30" t="s">
        <v>350</v>
      </c>
      <c r="F55" s="98"/>
      <c r="G55" s="28"/>
    </row>
    <row r="56" spans="1:7" ht="12">
      <c r="A56" s="55"/>
      <c r="B56" s="30"/>
      <c r="C56" s="30"/>
      <c r="D56" s="30"/>
      <c r="E56" s="30"/>
      <c r="F56" s="98"/>
      <c r="G56" s="28"/>
    </row>
    <row r="57" spans="1:7" ht="12">
      <c r="A57" s="86" t="s">
        <v>193</v>
      </c>
      <c r="B57" s="40" t="s">
        <v>194</v>
      </c>
      <c r="C57" s="41"/>
      <c r="D57" s="41"/>
      <c r="E57" s="41"/>
      <c r="F57" s="150">
        <f>F66+F67+F69+F58</f>
        <v>758.44</v>
      </c>
      <c r="G57" s="150">
        <f>G66+G67+G69+G58</f>
        <v>1275.24</v>
      </c>
    </row>
    <row r="58" spans="1:7" ht="12">
      <c r="A58" s="51" t="s">
        <v>195</v>
      </c>
      <c r="B58" s="33" t="s">
        <v>194</v>
      </c>
      <c r="C58" s="42" t="s">
        <v>181</v>
      </c>
      <c r="D58" s="42"/>
      <c r="E58" s="42"/>
      <c r="F58" s="153">
        <f>F61</f>
        <v>0</v>
      </c>
      <c r="G58" s="153">
        <f>G61</f>
        <v>0</v>
      </c>
    </row>
    <row r="59" spans="1:7" ht="24" hidden="1">
      <c r="A59" s="55" t="s">
        <v>550</v>
      </c>
      <c r="B59" s="33" t="s">
        <v>194</v>
      </c>
      <c r="C59" s="30" t="s">
        <v>181</v>
      </c>
      <c r="D59" s="33" t="s">
        <v>551</v>
      </c>
      <c r="E59" s="30" t="s">
        <v>363</v>
      </c>
      <c r="F59" s="153"/>
      <c r="G59" s="162"/>
    </row>
    <row r="60" spans="1:7" ht="48" hidden="1">
      <c r="A60" s="82" t="s">
        <v>585</v>
      </c>
      <c r="B60" s="33" t="s">
        <v>194</v>
      </c>
      <c r="C60" s="30" t="s">
        <v>181</v>
      </c>
      <c r="D60" s="33" t="s">
        <v>586</v>
      </c>
      <c r="E60" s="30" t="s">
        <v>435</v>
      </c>
      <c r="F60" s="153"/>
      <c r="G60" s="162"/>
    </row>
    <row r="61" spans="1:7" ht="24">
      <c r="A61" s="82" t="s">
        <v>599</v>
      </c>
      <c r="B61" s="33" t="s">
        <v>194</v>
      </c>
      <c r="C61" s="30" t="s">
        <v>181</v>
      </c>
      <c r="D61" s="33" t="s">
        <v>587</v>
      </c>
      <c r="E61" s="30" t="s">
        <v>435</v>
      </c>
      <c r="F61" s="153"/>
      <c r="G61" s="162"/>
    </row>
    <row r="62" spans="1:7" ht="12" hidden="1">
      <c r="A62" s="52" t="s">
        <v>196</v>
      </c>
      <c r="B62" s="33" t="s">
        <v>194</v>
      </c>
      <c r="C62" s="33" t="s">
        <v>201</v>
      </c>
      <c r="D62" s="42"/>
      <c r="E62" s="42"/>
      <c r="F62" s="153"/>
      <c r="G62" s="162"/>
    </row>
    <row r="63" spans="1:7" ht="36" hidden="1">
      <c r="A63" s="52" t="s">
        <v>471</v>
      </c>
      <c r="B63" s="33" t="s">
        <v>194</v>
      </c>
      <c r="C63" s="33" t="s">
        <v>181</v>
      </c>
      <c r="D63" s="33" t="s">
        <v>472</v>
      </c>
      <c r="E63" s="42"/>
      <c r="F63" s="153"/>
      <c r="G63" s="162"/>
    </row>
    <row r="64" spans="1:7" ht="12" hidden="1">
      <c r="A64" s="55" t="s">
        <v>340</v>
      </c>
      <c r="B64" s="33" t="s">
        <v>194</v>
      </c>
      <c r="C64" s="30" t="s">
        <v>181</v>
      </c>
      <c r="D64" s="30" t="s">
        <v>472</v>
      </c>
      <c r="E64" s="30">
        <v>213</v>
      </c>
      <c r="F64" s="153"/>
      <c r="G64" s="162"/>
    </row>
    <row r="65" spans="1:7" ht="12" hidden="1">
      <c r="A65" s="51" t="s">
        <v>357</v>
      </c>
      <c r="B65" s="33" t="s">
        <v>194</v>
      </c>
      <c r="C65" s="30" t="s">
        <v>201</v>
      </c>
      <c r="D65" s="30" t="s">
        <v>358</v>
      </c>
      <c r="E65" s="30"/>
      <c r="F65" s="153"/>
      <c r="G65" s="162"/>
    </row>
    <row r="66" spans="1:7" ht="12" hidden="1">
      <c r="A66" s="44" t="s">
        <v>437</v>
      </c>
      <c r="B66" s="33" t="s">
        <v>194</v>
      </c>
      <c r="C66" s="30" t="s">
        <v>201</v>
      </c>
      <c r="D66" s="42" t="s">
        <v>358</v>
      </c>
      <c r="E66" s="42" t="s">
        <v>359</v>
      </c>
      <c r="F66" s="153"/>
      <c r="G66" s="162"/>
    </row>
    <row r="67" spans="1:7" ht="12" hidden="1">
      <c r="A67" s="51" t="s">
        <v>364</v>
      </c>
      <c r="B67" s="33" t="s">
        <v>194</v>
      </c>
      <c r="C67" s="30" t="s">
        <v>201</v>
      </c>
      <c r="D67" s="42" t="s">
        <v>365</v>
      </c>
      <c r="E67" s="42" t="s">
        <v>350</v>
      </c>
      <c r="F67" s="153"/>
      <c r="G67" s="162"/>
    </row>
    <row r="68" spans="1:7" ht="12">
      <c r="A68" s="51" t="s">
        <v>360</v>
      </c>
      <c r="B68" s="33" t="s">
        <v>194</v>
      </c>
      <c r="C68" s="30" t="s">
        <v>183</v>
      </c>
      <c r="D68" s="42"/>
      <c r="E68" s="42"/>
      <c r="F68" s="153">
        <f>F69</f>
        <v>758.44</v>
      </c>
      <c r="G68" s="153">
        <f>G69</f>
        <v>1275.24</v>
      </c>
    </row>
    <row r="69" spans="1:7" ht="12">
      <c r="A69" s="44" t="s">
        <v>361</v>
      </c>
      <c r="B69" s="33" t="s">
        <v>194</v>
      </c>
      <c r="C69" s="30" t="s">
        <v>183</v>
      </c>
      <c r="D69" s="30" t="s">
        <v>362</v>
      </c>
      <c r="E69" s="42" t="s">
        <v>363</v>
      </c>
      <c r="F69" s="153">
        <v>758.44</v>
      </c>
      <c r="G69" s="162">
        <v>1275.24</v>
      </c>
    </row>
    <row r="70" spans="1:7" ht="12" hidden="1">
      <c r="A70" s="55" t="s">
        <v>340</v>
      </c>
      <c r="B70" s="33" t="s">
        <v>194</v>
      </c>
      <c r="C70" s="30" t="s">
        <v>201</v>
      </c>
      <c r="D70" s="30" t="s">
        <v>473</v>
      </c>
      <c r="E70" s="30">
        <v>213</v>
      </c>
      <c r="F70" s="98"/>
      <c r="G70" s="28"/>
    </row>
    <row r="71" spans="1:7" ht="12" hidden="1">
      <c r="A71" s="52" t="s">
        <v>474</v>
      </c>
      <c r="B71" s="33" t="s">
        <v>194</v>
      </c>
      <c r="C71" s="30" t="s">
        <v>201</v>
      </c>
      <c r="D71" s="30" t="s">
        <v>475</v>
      </c>
      <c r="E71" s="42"/>
      <c r="F71" s="98"/>
      <c r="G71" s="28"/>
    </row>
    <row r="72" spans="1:7" ht="12" hidden="1">
      <c r="A72" s="55" t="s">
        <v>340</v>
      </c>
      <c r="B72" s="33" t="s">
        <v>194</v>
      </c>
      <c r="C72" s="33" t="s">
        <v>201</v>
      </c>
      <c r="D72" s="33" t="s">
        <v>475</v>
      </c>
      <c r="E72" s="30">
        <v>213</v>
      </c>
      <c r="F72" s="98"/>
      <c r="G72" s="28"/>
    </row>
    <row r="73" spans="1:7" s="7" customFormat="1" ht="24" hidden="1">
      <c r="A73" s="55" t="s">
        <v>476</v>
      </c>
      <c r="B73" s="33" t="s">
        <v>194</v>
      </c>
      <c r="C73" s="30" t="s">
        <v>201</v>
      </c>
      <c r="D73" s="33" t="s">
        <v>475</v>
      </c>
      <c r="E73" s="30">
        <v>411</v>
      </c>
      <c r="F73" s="98"/>
      <c r="G73" s="167"/>
    </row>
    <row r="74" spans="1:7" s="7" customFormat="1" ht="12" hidden="1">
      <c r="A74" s="55" t="s">
        <v>196</v>
      </c>
      <c r="B74" s="33" t="s">
        <v>194</v>
      </c>
      <c r="C74" s="30" t="s">
        <v>201</v>
      </c>
      <c r="D74" s="33" t="s">
        <v>365</v>
      </c>
      <c r="E74" s="30" t="s">
        <v>350</v>
      </c>
      <c r="F74" s="98"/>
      <c r="G74" s="167"/>
    </row>
    <row r="75" spans="1:7" ht="12">
      <c r="A75" s="86" t="s">
        <v>198</v>
      </c>
      <c r="B75" s="40" t="s">
        <v>199</v>
      </c>
      <c r="C75" s="41"/>
      <c r="D75" s="41"/>
      <c r="E75" s="41"/>
      <c r="F75" s="150">
        <f>F76+F88+F94+F86</f>
        <v>114850.01000000001</v>
      </c>
      <c r="G75" s="150">
        <f>G76+G88+G94+G86</f>
        <v>114850.01000000001</v>
      </c>
    </row>
    <row r="76" spans="1:7" ht="12">
      <c r="A76" s="52" t="s">
        <v>200</v>
      </c>
      <c r="B76" s="33" t="s">
        <v>199</v>
      </c>
      <c r="C76" s="33" t="s">
        <v>201</v>
      </c>
      <c r="D76" s="42"/>
      <c r="E76" s="42"/>
      <c r="F76" s="153">
        <f>F81+F83+F85+F77+F82</f>
        <v>110626.46</v>
      </c>
      <c r="G76" s="153">
        <f>G81+G83+G85+G77+G82</f>
        <v>110626.46</v>
      </c>
    </row>
    <row r="77" spans="1:7" ht="12" hidden="1">
      <c r="A77" s="52" t="s">
        <v>477</v>
      </c>
      <c r="B77" s="33" t="s">
        <v>199</v>
      </c>
      <c r="C77" s="33" t="s">
        <v>201</v>
      </c>
      <c r="D77" s="42" t="s">
        <v>478</v>
      </c>
      <c r="E77" s="42"/>
      <c r="F77" s="153">
        <f>F78</f>
        <v>0</v>
      </c>
      <c r="G77" s="162"/>
    </row>
    <row r="78" spans="1:7" ht="24" hidden="1">
      <c r="A78" s="52" t="s">
        <v>433</v>
      </c>
      <c r="B78" s="33" t="s">
        <v>199</v>
      </c>
      <c r="C78" s="33" t="s">
        <v>201</v>
      </c>
      <c r="D78" s="42" t="s">
        <v>341</v>
      </c>
      <c r="E78" s="42"/>
      <c r="F78" s="153">
        <f>F79</f>
        <v>0</v>
      </c>
      <c r="G78" s="162"/>
    </row>
    <row r="79" spans="1:7" ht="12" hidden="1">
      <c r="A79" s="55" t="s">
        <v>437</v>
      </c>
      <c r="B79" s="30" t="s">
        <v>199</v>
      </c>
      <c r="C79" s="30" t="s">
        <v>201</v>
      </c>
      <c r="D79" s="43" t="s">
        <v>341</v>
      </c>
      <c r="E79" s="43" t="s">
        <v>359</v>
      </c>
      <c r="F79" s="152"/>
      <c r="G79" s="162"/>
    </row>
    <row r="80" spans="1:7" ht="24">
      <c r="A80" s="52" t="s">
        <v>444</v>
      </c>
      <c r="B80" s="33" t="s">
        <v>199</v>
      </c>
      <c r="C80" s="33" t="s">
        <v>201</v>
      </c>
      <c r="D80" s="33" t="s">
        <v>479</v>
      </c>
      <c r="E80" s="42"/>
      <c r="F80" s="153">
        <f>F81</f>
        <v>104290.44</v>
      </c>
      <c r="G80" s="153">
        <f>G81</f>
        <v>104290.44</v>
      </c>
    </row>
    <row r="81" spans="1:7" ht="12">
      <c r="A81" s="55" t="s">
        <v>371</v>
      </c>
      <c r="B81" s="30" t="s">
        <v>199</v>
      </c>
      <c r="C81" s="33" t="s">
        <v>201</v>
      </c>
      <c r="D81" s="30" t="s">
        <v>366</v>
      </c>
      <c r="E81" s="30" t="s">
        <v>226</v>
      </c>
      <c r="F81" s="153">
        <f>104348.94-58.5</f>
        <v>104290.44</v>
      </c>
      <c r="G81" s="153">
        <f>104348.94-58.5</f>
        <v>104290.44</v>
      </c>
    </row>
    <row r="82" spans="1:7" ht="12">
      <c r="A82" s="55" t="s">
        <v>371</v>
      </c>
      <c r="B82" s="30" t="s">
        <v>199</v>
      </c>
      <c r="C82" s="33" t="s">
        <v>201</v>
      </c>
      <c r="D82" s="30" t="s">
        <v>366</v>
      </c>
      <c r="E82" s="30" t="s">
        <v>229</v>
      </c>
      <c r="F82" s="153">
        <v>58.5</v>
      </c>
      <c r="G82" s="162">
        <v>58.5</v>
      </c>
    </row>
    <row r="83" spans="1:7" ht="12">
      <c r="A83" s="52" t="s">
        <v>249</v>
      </c>
      <c r="B83" s="33" t="s">
        <v>199</v>
      </c>
      <c r="C83" s="33" t="s">
        <v>201</v>
      </c>
      <c r="D83" s="33" t="s">
        <v>154</v>
      </c>
      <c r="E83" s="42"/>
      <c r="F83" s="153">
        <f>F84</f>
        <v>6277.52</v>
      </c>
      <c r="G83" s="153">
        <f>G84</f>
        <v>6277.52</v>
      </c>
    </row>
    <row r="84" spans="1:7" ht="12">
      <c r="A84" s="55" t="s">
        <v>371</v>
      </c>
      <c r="B84" s="33" t="s">
        <v>199</v>
      </c>
      <c r="C84" s="33" t="s">
        <v>201</v>
      </c>
      <c r="D84" s="33" t="s">
        <v>367</v>
      </c>
      <c r="E84" s="42" t="s">
        <v>226</v>
      </c>
      <c r="F84" s="153">
        <f>2583.67+942.98+2750.87</f>
        <v>6277.52</v>
      </c>
      <c r="G84" s="153">
        <f>2583.67+942.98+2750.87</f>
        <v>6277.52</v>
      </c>
    </row>
    <row r="85" spans="1:7" ht="24" hidden="1">
      <c r="A85" s="44" t="s">
        <v>276</v>
      </c>
      <c r="B85" s="45" t="s">
        <v>199</v>
      </c>
      <c r="C85" s="45" t="s">
        <v>201</v>
      </c>
      <c r="D85" s="45" t="s">
        <v>368</v>
      </c>
      <c r="E85" s="46" t="s">
        <v>226</v>
      </c>
      <c r="F85" s="168"/>
      <c r="G85" s="162"/>
    </row>
    <row r="86" spans="1:7" ht="12">
      <c r="A86" s="51" t="s">
        <v>274</v>
      </c>
      <c r="B86" s="45" t="s">
        <v>199</v>
      </c>
      <c r="C86" s="45" t="s">
        <v>201</v>
      </c>
      <c r="D86" s="33" t="s">
        <v>275</v>
      </c>
      <c r="E86" s="46"/>
      <c r="F86" s="168"/>
      <c r="G86" s="168"/>
    </row>
    <row r="87" spans="1:7" ht="12">
      <c r="A87" s="44" t="s">
        <v>474</v>
      </c>
      <c r="B87" s="57" t="s">
        <v>199</v>
      </c>
      <c r="C87" s="57" t="s">
        <v>201</v>
      </c>
      <c r="D87" s="30" t="s">
        <v>589</v>
      </c>
      <c r="E87" s="62" t="s">
        <v>226</v>
      </c>
      <c r="F87" s="168"/>
      <c r="G87" s="162"/>
    </row>
    <row r="88" spans="1:7" s="7" customFormat="1" ht="12">
      <c r="A88" s="51" t="s">
        <v>202</v>
      </c>
      <c r="B88" s="33" t="s">
        <v>199</v>
      </c>
      <c r="C88" s="33" t="s">
        <v>199</v>
      </c>
      <c r="D88" s="42"/>
      <c r="E88" s="42"/>
      <c r="F88" s="153">
        <f>F89+F92</f>
        <v>441.24</v>
      </c>
      <c r="G88" s="153">
        <f>G89+G92</f>
        <v>441.24</v>
      </c>
    </row>
    <row r="89" spans="1:7" ht="12">
      <c r="A89" s="51" t="s">
        <v>245</v>
      </c>
      <c r="B89" s="33" t="s">
        <v>199</v>
      </c>
      <c r="C89" s="33" t="s">
        <v>199</v>
      </c>
      <c r="D89" s="33">
        <v>4310000</v>
      </c>
      <c r="E89" s="42"/>
      <c r="F89" s="153">
        <f>F90</f>
        <v>43.35</v>
      </c>
      <c r="G89" s="153">
        <f>G90</f>
        <v>43.35</v>
      </c>
    </row>
    <row r="90" spans="1:7" ht="12">
      <c r="A90" s="55" t="s">
        <v>371</v>
      </c>
      <c r="B90" s="33" t="s">
        <v>199</v>
      </c>
      <c r="C90" s="33" t="s">
        <v>199</v>
      </c>
      <c r="D90" s="30" t="s">
        <v>369</v>
      </c>
      <c r="E90" s="33" t="s">
        <v>226</v>
      </c>
      <c r="F90" s="153">
        <v>43.35</v>
      </c>
      <c r="G90" s="162">
        <v>43.35</v>
      </c>
    </row>
    <row r="91" spans="1:7" ht="12" hidden="1">
      <c r="A91" s="55" t="s">
        <v>582</v>
      </c>
      <c r="B91" s="33" t="s">
        <v>199</v>
      </c>
      <c r="C91" s="33" t="s">
        <v>199</v>
      </c>
      <c r="D91" s="30" t="s">
        <v>369</v>
      </c>
      <c r="E91" s="33" t="s">
        <v>350</v>
      </c>
      <c r="F91" s="153"/>
      <c r="G91" s="162"/>
    </row>
    <row r="92" spans="1:7" ht="12">
      <c r="A92" s="51" t="s">
        <v>370</v>
      </c>
      <c r="B92" s="33" t="s">
        <v>199</v>
      </c>
      <c r="C92" s="33" t="s">
        <v>199</v>
      </c>
      <c r="D92" s="33" t="s">
        <v>581</v>
      </c>
      <c r="E92" s="33" t="s">
        <v>271</v>
      </c>
      <c r="F92" s="153">
        <f>F93</f>
        <v>397.89</v>
      </c>
      <c r="G92" s="153">
        <f>G93</f>
        <v>397.89</v>
      </c>
    </row>
    <row r="93" spans="1:7" ht="12">
      <c r="A93" s="55" t="s">
        <v>155</v>
      </c>
      <c r="B93" s="33" t="s">
        <v>199</v>
      </c>
      <c r="C93" s="33" t="s">
        <v>199</v>
      </c>
      <c r="D93" s="33" t="s">
        <v>581</v>
      </c>
      <c r="E93" s="33" t="s">
        <v>271</v>
      </c>
      <c r="F93" s="153">
        <f>182.74+215.15</f>
        <v>397.89</v>
      </c>
      <c r="G93" s="153">
        <f>182.74+215.15</f>
        <v>397.89</v>
      </c>
    </row>
    <row r="94" spans="1:7" ht="12">
      <c r="A94" s="52" t="s">
        <v>203</v>
      </c>
      <c r="B94" s="33" t="s">
        <v>199</v>
      </c>
      <c r="C94" s="33" t="s">
        <v>210</v>
      </c>
      <c r="D94" s="42"/>
      <c r="E94" s="42"/>
      <c r="F94" s="153">
        <f>F95+F97</f>
        <v>3782.3100000000004</v>
      </c>
      <c r="G94" s="153">
        <f>G95+G97</f>
        <v>3782.3100000000004</v>
      </c>
    </row>
    <row r="95" spans="1:7" ht="12">
      <c r="A95" s="52" t="s">
        <v>227</v>
      </c>
      <c r="B95" s="33" t="s">
        <v>199</v>
      </c>
      <c r="C95" s="33" t="s">
        <v>210</v>
      </c>
      <c r="D95" s="33" t="s">
        <v>349</v>
      </c>
      <c r="E95" s="42"/>
      <c r="F95" s="153">
        <f>F96</f>
        <v>2796.82</v>
      </c>
      <c r="G95" s="153">
        <f>G96</f>
        <v>2796.82</v>
      </c>
    </row>
    <row r="96" spans="1:7" ht="12">
      <c r="A96" s="55" t="s">
        <v>228</v>
      </c>
      <c r="B96" s="33" t="s">
        <v>199</v>
      </c>
      <c r="C96" s="33" t="s">
        <v>210</v>
      </c>
      <c r="D96" s="30" t="s">
        <v>351</v>
      </c>
      <c r="E96" s="33" t="s">
        <v>350</v>
      </c>
      <c r="F96" s="153">
        <v>2796.82</v>
      </c>
      <c r="G96" s="153">
        <v>2796.82</v>
      </c>
    </row>
    <row r="97" spans="1:7" ht="24">
      <c r="A97" s="52" t="s">
        <v>248</v>
      </c>
      <c r="B97" s="33" t="s">
        <v>199</v>
      </c>
      <c r="C97" s="33" t="s">
        <v>210</v>
      </c>
      <c r="D97" s="33">
        <v>4350000</v>
      </c>
      <c r="E97" s="42"/>
      <c r="F97" s="153">
        <f>F98</f>
        <v>985.49</v>
      </c>
      <c r="G97" s="153">
        <f>G98</f>
        <v>985.49</v>
      </c>
    </row>
    <row r="98" spans="1:7" ht="12">
      <c r="A98" s="55" t="s">
        <v>371</v>
      </c>
      <c r="B98" s="33" t="s">
        <v>199</v>
      </c>
      <c r="C98" s="33" t="s">
        <v>210</v>
      </c>
      <c r="D98" s="33" t="s">
        <v>373</v>
      </c>
      <c r="E98" s="33" t="s">
        <v>226</v>
      </c>
      <c r="F98" s="153">
        <f>910.49+75</f>
        <v>985.49</v>
      </c>
      <c r="G98" s="162">
        <f>910.49+75</f>
        <v>985.49</v>
      </c>
    </row>
    <row r="99" spans="1:7" ht="12">
      <c r="A99" s="86" t="s">
        <v>204</v>
      </c>
      <c r="B99" s="40" t="s">
        <v>205</v>
      </c>
      <c r="C99" s="41"/>
      <c r="D99" s="41"/>
      <c r="E99" s="41"/>
      <c r="F99" s="150">
        <f>F100+F109+F112</f>
        <v>7311.3</v>
      </c>
      <c r="G99" s="150">
        <f>G100+G109+G112</f>
        <v>7311.3</v>
      </c>
    </row>
    <row r="100" spans="1:7" ht="12">
      <c r="A100" s="52" t="s">
        <v>206</v>
      </c>
      <c r="B100" s="33" t="s">
        <v>205</v>
      </c>
      <c r="C100" s="33" t="s">
        <v>181</v>
      </c>
      <c r="D100" s="42"/>
      <c r="E100" s="42"/>
      <c r="F100" s="153">
        <f>F101+F103+F107+F105</f>
        <v>6320.55</v>
      </c>
      <c r="G100" s="153">
        <f>G101+G103+G107+G105</f>
        <v>6320.55</v>
      </c>
    </row>
    <row r="101" spans="1:7" ht="24">
      <c r="A101" s="52" t="s">
        <v>242</v>
      </c>
      <c r="B101" s="33" t="s">
        <v>205</v>
      </c>
      <c r="C101" s="33" t="s">
        <v>181</v>
      </c>
      <c r="D101" s="33">
        <v>4400000</v>
      </c>
      <c r="E101" s="42"/>
      <c r="F101" s="153">
        <f>F102</f>
        <v>2977.79</v>
      </c>
      <c r="G101" s="153">
        <f>G102</f>
        <v>2977.79</v>
      </c>
    </row>
    <row r="102" spans="1:7" s="7" customFormat="1" ht="12">
      <c r="A102" s="55" t="s">
        <v>371</v>
      </c>
      <c r="B102" s="33" t="s">
        <v>205</v>
      </c>
      <c r="C102" s="30" t="s">
        <v>181</v>
      </c>
      <c r="D102" s="30" t="s">
        <v>374</v>
      </c>
      <c r="E102" s="33" t="s">
        <v>226</v>
      </c>
      <c r="F102" s="153">
        <v>2977.79</v>
      </c>
      <c r="G102" s="162">
        <v>2977.79</v>
      </c>
    </row>
    <row r="103" spans="1:7" ht="12">
      <c r="A103" s="52" t="s">
        <v>243</v>
      </c>
      <c r="B103" s="33" t="s">
        <v>205</v>
      </c>
      <c r="C103" s="33" t="s">
        <v>181</v>
      </c>
      <c r="D103" s="33">
        <v>4420000</v>
      </c>
      <c r="E103" s="42"/>
      <c r="F103" s="153">
        <f>F104</f>
        <v>2926.06</v>
      </c>
      <c r="G103" s="153">
        <f>G104</f>
        <v>2926.06</v>
      </c>
    </row>
    <row r="104" spans="1:7" ht="12">
      <c r="A104" s="55" t="s">
        <v>371</v>
      </c>
      <c r="B104" s="33" t="s">
        <v>205</v>
      </c>
      <c r="C104" s="30" t="s">
        <v>181</v>
      </c>
      <c r="D104" s="30" t="s">
        <v>375</v>
      </c>
      <c r="E104" s="33" t="s">
        <v>226</v>
      </c>
      <c r="F104" s="153">
        <v>2926.06</v>
      </c>
      <c r="G104" s="162">
        <v>2926.06</v>
      </c>
    </row>
    <row r="105" spans="1:7" ht="24">
      <c r="A105" s="52" t="s">
        <v>376</v>
      </c>
      <c r="B105" s="33" t="s">
        <v>205</v>
      </c>
      <c r="C105" s="30" t="s">
        <v>181</v>
      </c>
      <c r="D105" s="30" t="s">
        <v>377</v>
      </c>
      <c r="E105" s="33"/>
      <c r="F105" s="153">
        <f>F106</f>
        <v>0</v>
      </c>
      <c r="G105" s="153">
        <f>G106</f>
        <v>0</v>
      </c>
    </row>
    <row r="106" spans="1:7" ht="24">
      <c r="A106" s="55" t="s">
        <v>378</v>
      </c>
      <c r="B106" s="33" t="s">
        <v>205</v>
      </c>
      <c r="C106" s="30" t="s">
        <v>181</v>
      </c>
      <c r="D106" s="30" t="s">
        <v>379</v>
      </c>
      <c r="E106" s="33" t="s">
        <v>226</v>
      </c>
      <c r="F106" s="153"/>
      <c r="G106" s="162"/>
    </row>
    <row r="107" spans="1:7" ht="24">
      <c r="A107" s="52" t="s">
        <v>328</v>
      </c>
      <c r="B107" s="33" t="s">
        <v>205</v>
      </c>
      <c r="C107" s="33" t="s">
        <v>197</v>
      </c>
      <c r="D107" s="33" t="s">
        <v>237</v>
      </c>
      <c r="E107" s="42"/>
      <c r="F107" s="153">
        <f>F108</f>
        <v>416.7</v>
      </c>
      <c r="G107" s="153">
        <f>G108</f>
        <v>416.7</v>
      </c>
    </row>
    <row r="108" spans="1:7" ht="12">
      <c r="A108" s="55" t="s">
        <v>371</v>
      </c>
      <c r="B108" s="33" t="s">
        <v>205</v>
      </c>
      <c r="C108" s="33" t="s">
        <v>197</v>
      </c>
      <c r="D108" s="33" t="s">
        <v>381</v>
      </c>
      <c r="E108" s="30" t="s">
        <v>226</v>
      </c>
      <c r="F108" s="153">
        <v>416.7</v>
      </c>
      <c r="G108" s="162">
        <v>416.7</v>
      </c>
    </row>
    <row r="109" spans="1:7" ht="12">
      <c r="A109" s="52" t="s">
        <v>207</v>
      </c>
      <c r="B109" s="33" t="s">
        <v>205</v>
      </c>
      <c r="C109" s="33" t="s">
        <v>183</v>
      </c>
      <c r="D109" s="42"/>
      <c r="E109" s="42"/>
      <c r="F109" s="153">
        <f>F110</f>
        <v>322</v>
      </c>
      <c r="G109" s="153">
        <f>G110</f>
        <v>322</v>
      </c>
    </row>
    <row r="110" spans="1:7" ht="12">
      <c r="A110" s="52" t="s">
        <v>329</v>
      </c>
      <c r="B110" s="33" t="s">
        <v>205</v>
      </c>
      <c r="C110" s="33" t="s">
        <v>183</v>
      </c>
      <c r="D110" s="33">
        <v>4530000</v>
      </c>
      <c r="E110" s="42"/>
      <c r="F110" s="153">
        <f>F111</f>
        <v>322</v>
      </c>
      <c r="G110" s="153">
        <f>G111</f>
        <v>322</v>
      </c>
    </row>
    <row r="111" spans="1:7" ht="24">
      <c r="A111" s="55" t="s">
        <v>253</v>
      </c>
      <c r="B111" s="33" t="s">
        <v>205</v>
      </c>
      <c r="C111" s="33" t="s">
        <v>183</v>
      </c>
      <c r="D111" s="30" t="s">
        <v>380</v>
      </c>
      <c r="E111" s="30" t="s">
        <v>363</v>
      </c>
      <c r="F111" s="153">
        <v>322</v>
      </c>
      <c r="G111" s="162">
        <v>322</v>
      </c>
    </row>
    <row r="112" spans="1:7" ht="24">
      <c r="A112" s="52" t="s">
        <v>208</v>
      </c>
      <c r="B112" s="33" t="s">
        <v>205</v>
      </c>
      <c r="C112" s="33" t="s">
        <v>197</v>
      </c>
      <c r="D112" s="42"/>
      <c r="E112" s="42"/>
      <c r="F112" s="153">
        <f>F113</f>
        <v>668.75</v>
      </c>
      <c r="G112" s="153">
        <f>G113</f>
        <v>668.75</v>
      </c>
    </row>
    <row r="113" spans="1:7" ht="12">
      <c r="A113" s="52" t="s">
        <v>227</v>
      </c>
      <c r="B113" s="33" t="s">
        <v>205</v>
      </c>
      <c r="C113" s="33" t="s">
        <v>197</v>
      </c>
      <c r="D113" s="33" t="s">
        <v>349</v>
      </c>
      <c r="E113" s="42"/>
      <c r="F113" s="153">
        <f>F114</f>
        <v>668.75</v>
      </c>
      <c r="G113" s="153">
        <f>G114</f>
        <v>668.75</v>
      </c>
    </row>
    <row r="114" spans="1:7" ht="12">
      <c r="A114" s="55" t="s">
        <v>228</v>
      </c>
      <c r="B114" s="33" t="s">
        <v>205</v>
      </c>
      <c r="C114" s="33" t="s">
        <v>197</v>
      </c>
      <c r="D114" s="30" t="s">
        <v>351</v>
      </c>
      <c r="E114" s="30" t="s">
        <v>350</v>
      </c>
      <c r="F114" s="153">
        <v>668.75</v>
      </c>
      <c r="G114" s="162">
        <v>668.75</v>
      </c>
    </row>
    <row r="115" spans="1:7" s="11" customFormat="1" ht="12">
      <c r="A115" s="86" t="s">
        <v>209</v>
      </c>
      <c r="B115" s="40" t="s">
        <v>210</v>
      </c>
      <c r="C115" s="41"/>
      <c r="D115" s="41"/>
      <c r="E115" s="41"/>
      <c r="F115" s="150">
        <f>F116+F119+F123+F126+F128</f>
        <v>13468.39</v>
      </c>
      <c r="G115" s="150">
        <f>G116+G119+G123+G126+G128</f>
        <v>13468.08</v>
      </c>
    </row>
    <row r="116" spans="1:7" s="11" customFormat="1" ht="12">
      <c r="A116" s="51" t="s">
        <v>345</v>
      </c>
      <c r="B116" s="33" t="s">
        <v>210</v>
      </c>
      <c r="C116" s="33" t="s">
        <v>181</v>
      </c>
      <c r="D116" s="30"/>
      <c r="E116" s="33"/>
      <c r="F116" s="153">
        <f>F117</f>
        <v>1996.21</v>
      </c>
      <c r="G116" s="153">
        <f>G117</f>
        <v>1995.89</v>
      </c>
    </row>
    <row r="117" spans="1:7" s="11" customFormat="1" ht="12">
      <c r="A117" s="52" t="s">
        <v>238</v>
      </c>
      <c r="B117" s="33" t="s">
        <v>210</v>
      </c>
      <c r="C117" s="33" t="s">
        <v>181</v>
      </c>
      <c r="D117" s="33">
        <v>4700000</v>
      </c>
      <c r="E117" s="42"/>
      <c r="F117" s="153">
        <f>F118</f>
        <v>1996.21</v>
      </c>
      <c r="G117" s="153">
        <f>G118</f>
        <v>1995.89</v>
      </c>
    </row>
    <row r="118" spans="1:7" s="7" customFormat="1" ht="12">
      <c r="A118" s="55" t="s">
        <v>371</v>
      </c>
      <c r="B118" s="33" t="s">
        <v>210</v>
      </c>
      <c r="C118" s="30" t="s">
        <v>181</v>
      </c>
      <c r="D118" s="30" t="s">
        <v>382</v>
      </c>
      <c r="E118" s="33" t="s">
        <v>226</v>
      </c>
      <c r="F118" s="153">
        <f>1611.21+200+185</f>
        <v>1996.21</v>
      </c>
      <c r="G118" s="153">
        <f>1610.89+200+185</f>
        <v>1995.89</v>
      </c>
    </row>
    <row r="119" spans="1:7" ht="12">
      <c r="A119" s="51" t="s">
        <v>346</v>
      </c>
      <c r="B119" s="33" t="s">
        <v>210</v>
      </c>
      <c r="C119" s="33" t="s">
        <v>201</v>
      </c>
      <c r="D119" s="33"/>
      <c r="E119" s="33"/>
      <c r="F119" s="153">
        <f>F120+F122</f>
        <v>8131.61</v>
      </c>
      <c r="G119" s="153">
        <f>G120+G122</f>
        <v>8131.62</v>
      </c>
    </row>
    <row r="120" spans="1:7" ht="15.75" customHeight="1">
      <c r="A120" s="51" t="s">
        <v>480</v>
      </c>
      <c r="B120" s="33" t="s">
        <v>210</v>
      </c>
      <c r="C120" s="33" t="s">
        <v>201</v>
      </c>
      <c r="D120" s="33" t="s">
        <v>384</v>
      </c>
      <c r="E120" s="42"/>
      <c r="F120" s="153">
        <f>F121</f>
        <v>6450.11</v>
      </c>
      <c r="G120" s="153">
        <f>G121</f>
        <v>6450.12</v>
      </c>
    </row>
    <row r="121" spans="1:7" ht="12">
      <c r="A121" s="55" t="s">
        <v>371</v>
      </c>
      <c r="B121" s="33" t="s">
        <v>210</v>
      </c>
      <c r="C121" s="30" t="s">
        <v>201</v>
      </c>
      <c r="D121" s="30" t="s">
        <v>382</v>
      </c>
      <c r="E121" s="33" t="s">
        <v>226</v>
      </c>
      <c r="F121" s="153">
        <f>343.19+5884.32+222.6</f>
        <v>6450.11</v>
      </c>
      <c r="G121" s="153">
        <f>343.19+5884.33+222.6</f>
        <v>6450.12</v>
      </c>
    </row>
    <row r="122" spans="1:7" ht="36">
      <c r="A122" s="108" t="s">
        <v>277</v>
      </c>
      <c r="B122" s="43" t="s">
        <v>210</v>
      </c>
      <c r="C122" s="43" t="s">
        <v>201</v>
      </c>
      <c r="D122" s="43" t="s">
        <v>383</v>
      </c>
      <c r="E122" s="43" t="s">
        <v>226</v>
      </c>
      <c r="F122" s="169">
        <v>1681.5</v>
      </c>
      <c r="G122" s="162">
        <v>1681.5</v>
      </c>
    </row>
    <row r="123" spans="1:7" ht="12">
      <c r="A123" s="58" t="s">
        <v>347</v>
      </c>
      <c r="B123" s="42" t="s">
        <v>210</v>
      </c>
      <c r="C123" s="42" t="s">
        <v>185</v>
      </c>
      <c r="D123" s="42"/>
      <c r="E123" s="42"/>
      <c r="F123" s="168">
        <f>F124</f>
        <v>2255.42</v>
      </c>
      <c r="G123" s="168">
        <f>G124</f>
        <v>2255.42</v>
      </c>
    </row>
    <row r="124" spans="1:7" ht="12">
      <c r="A124" s="52" t="s">
        <v>238</v>
      </c>
      <c r="B124" s="43" t="s">
        <v>210</v>
      </c>
      <c r="C124" s="43" t="s">
        <v>185</v>
      </c>
      <c r="D124" s="43" t="s">
        <v>384</v>
      </c>
      <c r="E124" s="43"/>
      <c r="F124" s="169">
        <f>F125</f>
        <v>2255.42</v>
      </c>
      <c r="G124" s="169">
        <f>G125</f>
        <v>2255.42</v>
      </c>
    </row>
    <row r="125" spans="1:7" ht="12">
      <c r="A125" s="55" t="s">
        <v>371</v>
      </c>
      <c r="B125" s="43" t="s">
        <v>210</v>
      </c>
      <c r="C125" s="43" t="s">
        <v>185</v>
      </c>
      <c r="D125" s="43" t="s">
        <v>382</v>
      </c>
      <c r="E125" s="43" t="s">
        <v>226</v>
      </c>
      <c r="F125" s="169">
        <v>2255.42</v>
      </c>
      <c r="G125" s="162">
        <v>2255.42</v>
      </c>
    </row>
    <row r="126" spans="1:7" ht="12">
      <c r="A126" s="52" t="s">
        <v>211</v>
      </c>
      <c r="B126" s="33" t="s">
        <v>210</v>
      </c>
      <c r="C126" s="33" t="s">
        <v>205</v>
      </c>
      <c r="D126" s="33"/>
      <c r="E126" s="33"/>
      <c r="F126" s="153">
        <f>F127</f>
        <v>150</v>
      </c>
      <c r="G126" s="153">
        <f>G127</f>
        <v>150</v>
      </c>
    </row>
    <row r="127" spans="1:7" ht="24">
      <c r="A127" s="44" t="s">
        <v>156</v>
      </c>
      <c r="B127" s="30" t="s">
        <v>210</v>
      </c>
      <c r="C127" s="30" t="s">
        <v>205</v>
      </c>
      <c r="D127" s="30" t="s">
        <v>385</v>
      </c>
      <c r="E127" s="30" t="s">
        <v>310</v>
      </c>
      <c r="F127" s="152">
        <v>150</v>
      </c>
      <c r="G127" s="162">
        <v>150</v>
      </c>
    </row>
    <row r="128" spans="1:7" ht="24">
      <c r="A128" s="52" t="s">
        <v>546</v>
      </c>
      <c r="B128" s="30" t="s">
        <v>210</v>
      </c>
      <c r="C128" s="33" t="s">
        <v>234</v>
      </c>
      <c r="D128" s="30"/>
      <c r="E128" s="30"/>
      <c r="F128" s="152">
        <f>F129</f>
        <v>935.15</v>
      </c>
      <c r="G128" s="152">
        <f>G129</f>
        <v>935.15</v>
      </c>
    </row>
    <row r="129" spans="1:7" ht="12">
      <c r="A129" s="52" t="s">
        <v>227</v>
      </c>
      <c r="B129" s="33" t="s">
        <v>210</v>
      </c>
      <c r="C129" s="33" t="s">
        <v>234</v>
      </c>
      <c r="D129" s="33" t="s">
        <v>349</v>
      </c>
      <c r="E129" s="42"/>
      <c r="F129" s="152">
        <f>F130</f>
        <v>935.15</v>
      </c>
      <c r="G129" s="152">
        <f>G130</f>
        <v>935.15</v>
      </c>
    </row>
    <row r="130" spans="1:7" ht="12">
      <c r="A130" s="55" t="s">
        <v>228</v>
      </c>
      <c r="B130" s="30" t="s">
        <v>210</v>
      </c>
      <c r="C130" s="33" t="s">
        <v>234</v>
      </c>
      <c r="D130" s="30" t="s">
        <v>351</v>
      </c>
      <c r="E130" s="33" t="s">
        <v>350</v>
      </c>
      <c r="F130" s="152">
        <v>935.15</v>
      </c>
      <c r="G130" s="152">
        <v>935.15</v>
      </c>
    </row>
    <row r="131" spans="1:7" ht="12">
      <c r="A131" s="86" t="s">
        <v>213</v>
      </c>
      <c r="B131" s="40">
        <v>10</v>
      </c>
      <c r="C131" s="41"/>
      <c r="D131" s="41"/>
      <c r="E131" s="41"/>
      <c r="F131" s="150">
        <f>F132+F135+F138+F155+F163</f>
        <v>6443.429999999999</v>
      </c>
      <c r="G131" s="150">
        <f>G132+G135+G138+G155+G163</f>
        <v>6549.929999999999</v>
      </c>
    </row>
    <row r="132" spans="1:7" ht="12">
      <c r="A132" s="52" t="s">
        <v>214</v>
      </c>
      <c r="B132" s="33">
        <v>10</v>
      </c>
      <c r="C132" s="33" t="s">
        <v>181</v>
      </c>
      <c r="D132" s="42"/>
      <c r="E132" s="42"/>
      <c r="F132" s="153">
        <f>F133</f>
        <v>705.8</v>
      </c>
      <c r="G132" s="153">
        <f>G133</f>
        <v>705.8</v>
      </c>
    </row>
    <row r="133" spans="1:7" ht="12">
      <c r="A133" s="52" t="s">
        <v>254</v>
      </c>
      <c r="B133" s="33">
        <v>10</v>
      </c>
      <c r="C133" s="33" t="s">
        <v>181</v>
      </c>
      <c r="D133" s="33" t="s">
        <v>386</v>
      </c>
      <c r="E133" s="42"/>
      <c r="F133" s="153">
        <f>F134</f>
        <v>705.8</v>
      </c>
      <c r="G133" s="153">
        <f>G134</f>
        <v>705.8</v>
      </c>
    </row>
    <row r="134" spans="1:7" ht="24">
      <c r="A134" s="55" t="s">
        <v>621</v>
      </c>
      <c r="B134" s="30">
        <v>10</v>
      </c>
      <c r="C134" s="30" t="s">
        <v>181</v>
      </c>
      <c r="D134" s="33" t="s">
        <v>387</v>
      </c>
      <c r="E134" s="30" t="s">
        <v>229</v>
      </c>
      <c r="F134" s="153">
        <f>96+609.8</f>
        <v>705.8</v>
      </c>
      <c r="G134" s="162">
        <f>96+609.8</f>
        <v>705.8</v>
      </c>
    </row>
    <row r="135" spans="1:7" ht="12" hidden="1">
      <c r="A135" s="52" t="s">
        <v>215</v>
      </c>
      <c r="B135" s="33">
        <v>10</v>
      </c>
      <c r="C135" s="33" t="s">
        <v>201</v>
      </c>
      <c r="D135" s="42"/>
      <c r="E135" s="42"/>
      <c r="F135" s="153">
        <f>F136</f>
        <v>0</v>
      </c>
      <c r="G135" s="162"/>
    </row>
    <row r="136" spans="1:7" ht="12" hidden="1">
      <c r="A136" s="52" t="s">
        <v>330</v>
      </c>
      <c r="B136" s="33">
        <v>10</v>
      </c>
      <c r="C136" s="33" t="s">
        <v>201</v>
      </c>
      <c r="D136" s="33" t="s">
        <v>388</v>
      </c>
      <c r="E136" s="42"/>
      <c r="F136" s="153">
        <f>F137</f>
        <v>0</v>
      </c>
      <c r="G136" s="162"/>
    </row>
    <row r="137" spans="1:7" ht="12" hidden="1">
      <c r="A137" s="55" t="s">
        <v>371</v>
      </c>
      <c r="B137" s="30">
        <v>10</v>
      </c>
      <c r="C137" s="33" t="s">
        <v>201</v>
      </c>
      <c r="D137" s="33" t="s">
        <v>389</v>
      </c>
      <c r="E137" s="33" t="s">
        <v>226</v>
      </c>
      <c r="F137" s="153"/>
      <c r="G137" s="162"/>
    </row>
    <row r="138" spans="1:7" ht="12">
      <c r="A138" s="52" t="s">
        <v>216</v>
      </c>
      <c r="B138" s="33">
        <v>10</v>
      </c>
      <c r="C138" s="33" t="s">
        <v>183</v>
      </c>
      <c r="D138" s="42"/>
      <c r="E138" s="42"/>
      <c r="F138" s="153">
        <f>F142+F146+F140+F149+F151+F143</f>
        <v>1819.9299999999998</v>
      </c>
      <c r="G138" s="153">
        <f>G142+G146+G140+G149+G151+G143</f>
        <v>1819.9299999999998</v>
      </c>
    </row>
    <row r="139" spans="1:7" ht="12">
      <c r="A139" s="52" t="s">
        <v>481</v>
      </c>
      <c r="B139" s="33" t="s">
        <v>234</v>
      </c>
      <c r="C139" s="33" t="s">
        <v>183</v>
      </c>
      <c r="D139" s="42"/>
      <c r="E139" s="42"/>
      <c r="F139" s="153">
        <f>F140</f>
        <v>0</v>
      </c>
      <c r="G139" s="153">
        <f>G140</f>
        <v>0</v>
      </c>
    </row>
    <row r="140" spans="1:7" s="11" customFormat="1" ht="12">
      <c r="A140" s="55" t="s">
        <v>482</v>
      </c>
      <c r="B140" s="30">
        <v>10</v>
      </c>
      <c r="C140" s="33" t="s">
        <v>183</v>
      </c>
      <c r="D140" s="30" t="s">
        <v>552</v>
      </c>
      <c r="E140" s="30" t="s">
        <v>553</v>
      </c>
      <c r="F140" s="153"/>
      <c r="G140" s="170"/>
    </row>
    <row r="141" spans="1:7" ht="12">
      <c r="A141" s="52" t="s">
        <v>483</v>
      </c>
      <c r="B141" s="33" t="s">
        <v>234</v>
      </c>
      <c r="C141" s="33" t="s">
        <v>183</v>
      </c>
      <c r="D141" s="33"/>
      <c r="E141" s="33"/>
      <c r="F141" s="153">
        <f>F142+F143</f>
        <v>0</v>
      </c>
      <c r="G141" s="153">
        <f>G142+G143</f>
        <v>0</v>
      </c>
    </row>
    <row r="142" spans="1:7" ht="24">
      <c r="A142" s="55" t="s">
        <v>484</v>
      </c>
      <c r="B142" s="33" t="s">
        <v>234</v>
      </c>
      <c r="C142" s="33" t="s">
        <v>183</v>
      </c>
      <c r="D142" s="42" t="s">
        <v>341</v>
      </c>
      <c r="E142" s="42" t="s">
        <v>390</v>
      </c>
      <c r="F142" s="153"/>
      <c r="G142" s="162"/>
    </row>
    <row r="143" spans="1:7" ht="24">
      <c r="A143" s="78" t="s">
        <v>554</v>
      </c>
      <c r="B143" s="33" t="s">
        <v>234</v>
      </c>
      <c r="C143" s="33" t="s">
        <v>183</v>
      </c>
      <c r="D143" s="42" t="s">
        <v>341</v>
      </c>
      <c r="E143" s="42" t="s">
        <v>555</v>
      </c>
      <c r="F143" s="153"/>
      <c r="G143" s="162"/>
    </row>
    <row r="144" spans="1:7" ht="17.25" customHeight="1">
      <c r="A144" s="52" t="s">
        <v>449</v>
      </c>
      <c r="B144" s="33" t="s">
        <v>234</v>
      </c>
      <c r="C144" s="33" t="s">
        <v>183</v>
      </c>
      <c r="D144" s="42" t="s">
        <v>450</v>
      </c>
      <c r="E144" s="42"/>
      <c r="F144" s="153">
        <f>F146</f>
        <v>837.03</v>
      </c>
      <c r="G144" s="153">
        <f>G146</f>
        <v>837.03</v>
      </c>
    </row>
    <row r="145" spans="1:7" s="7" customFormat="1" ht="12.75" customHeight="1">
      <c r="A145" s="52" t="s">
        <v>408</v>
      </c>
      <c r="B145" s="33" t="s">
        <v>234</v>
      </c>
      <c r="C145" s="33" t="s">
        <v>183</v>
      </c>
      <c r="D145" s="42" t="s">
        <v>392</v>
      </c>
      <c r="E145" s="42"/>
      <c r="F145" s="153"/>
      <c r="G145" s="155"/>
    </row>
    <row r="146" spans="1:7" ht="12">
      <c r="A146" s="55" t="s">
        <v>391</v>
      </c>
      <c r="B146" s="33" t="s">
        <v>234</v>
      </c>
      <c r="C146" s="33" t="s">
        <v>183</v>
      </c>
      <c r="D146" s="42" t="s">
        <v>392</v>
      </c>
      <c r="E146" s="42" t="s">
        <v>229</v>
      </c>
      <c r="F146" s="153">
        <f>319.88+517.15</f>
        <v>837.03</v>
      </c>
      <c r="G146" s="162">
        <f>319.88+517.15</f>
        <v>837.03</v>
      </c>
    </row>
    <row r="147" spans="1:7" ht="24">
      <c r="A147" s="52" t="s">
        <v>623</v>
      </c>
      <c r="B147" s="33" t="s">
        <v>234</v>
      </c>
      <c r="C147" s="33" t="s">
        <v>183</v>
      </c>
      <c r="D147" s="42" t="s">
        <v>548</v>
      </c>
      <c r="E147" s="42"/>
      <c r="F147" s="153">
        <f>F149</f>
        <v>395.5</v>
      </c>
      <c r="G147" s="153">
        <f>G149</f>
        <v>395.5</v>
      </c>
    </row>
    <row r="148" spans="1:7" ht="9.75" customHeight="1" hidden="1">
      <c r="A148" s="55"/>
      <c r="B148" s="33"/>
      <c r="C148" s="33"/>
      <c r="D148" s="42"/>
      <c r="E148" s="42"/>
      <c r="F148" s="153"/>
      <c r="G148" s="162"/>
    </row>
    <row r="149" spans="1:7" ht="12">
      <c r="A149" s="55" t="s">
        <v>485</v>
      </c>
      <c r="B149" s="33" t="s">
        <v>234</v>
      </c>
      <c r="C149" s="33" t="s">
        <v>183</v>
      </c>
      <c r="D149" s="42" t="s">
        <v>461</v>
      </c>
      <c r="E149" s="42" t="s">
        <v>229</v>
      </c>
      <c r="F149" s="153">
        <v>395.5</v>
      </c>
      <c r="G149" s="162">
        <v>395.5</v>
      </c>
    </row>
    <row r="150" spans="1:7" ht="18" customHeight="1">
      <c r="A150" s="52" t="s">
        <v>274</v>
      </c>
      <c r="B150" s="33" t="s">
        <v>234</v>
      </c>
      <c r="C150" s="33" t="s">
        <v>183</v>
      </c>
      <c r="D150" s="42" t="s">
        <v>275</v>
      </c>
      <c r="E150" s="42"/>
      <c r="F150" s="153">
        <f>F151</f>
        <v>587.4</v>
      </c>
      <c r="G150" s="153">
        <f>G151</f>
        <v>587.4</v>
      </c>
    </row>
    <row r="151" spans="1:7" ht="24">
      <c r="A151" s="83" t="s">
        <v>558</v>
      </c>
      <c r="B151" s="33" t="s">
        <v>234</v>
      </c>
      <c r="C151" s="33" t="s">
        <v>183</v>
      </c>
      <c r="D151" s="42" t="s">
        <v>559</v>
      </c>
      <c r="E151" s="42" t="s">
        <v>350</v>
      </c>
      <c r="F151" s="153">
        <v>587.4</v>
      </c>
      <c r="G151" s="162">
        <v>587.4</v>
      </c>
    </row>
    <row r="152" spans="1:7" ht="13.5" customHeight="1" hidden="1">
      <c r="A152" s="82" t="s">
        <v>474</v>
      </c>
      <c r="B152" s="33" t="s">
        <v>234</v>
      </c>
      <c r="C152" s="33" t="s">
        <v>183</v>
      </c>
      <c r="D152" s="42" t="s">
        <v>475</v>
      </c>
      <c r="E152" s="42"/>
      <c r="F152" s="153"/>
      <c r="G152" s="162"/>
    </row>
    <row r="153" spans="1:7" ht="23.25" customHeight="1" hidden="1">
      <c r="A153" s="83" t="s">
        <v>560</v>
      </c>
      <c r="B153" s="33" t="s">
        <v>234</v>
      </c>
      <c r="C153" s="33" t="s">
        <v>183</v>
      </c>
      <c r="D153" s="42" t="s">
        <v>561</v>
      </c>
      <c r="E153" s="42" t="s">
        <v>350</v>
      </c>
      <c r="F153" s="153"/>
      <c r="G153" s="162"/>
    </row>
    <row r="154" spans="1:7" ht="15.75" customHeight="1">
      <c r="A154" s="52" t="s">
        <v>393</v>
      </c>
      <c r="B154" s="33" t="s">
        <v>234</v>
      </c>
      <c r="C154" s="33" t="s">
        <v>185</v>
      </c>
      <c r="D154" s="42"/>
      <c r="E154" s="42"/>
      <c r="F154" s="153">
        <f>F155</f>
        <v>3168.4</v>
      </c>
      <c r="G154" s="153">
        <f>G155</f>
        <v>3274.9</v>
      </c>
    </row>
    <row r="155" spans="1:7" ht="12">
      <c r="A155" s="52" t="s">
        <v>274</v>
      </c>
      <c r="B155" s="33" t="s">
        <v>234</v>
      </c>
      <c r="C155" s="33" t="s">
        <v>185</v>
      </c>
      <c r="D155" s="33" t="s">
        <v>275</v>
      </c>
      <c r="E155" s="42"/>
      <c r="F155" s="153">
        <f>F156+F159+F161</f>
        <v>3168.4</v>
      </c>
      <c r="G155" s="153">
        <f>G156+G159+G161</f>
        <v>3274.9</v>
      </c>
    </row>
    <row r="156" spans="1:7" ht="24">
      <c r="A156" s="52" t="s">
        <v>394</v>
      </c>
      <c r="B156" s="33" t="s">
        <v>234</v>
      </c>
      <c r="C156" s="33" t="s">
        <v>185</v>
      </c>
      <c r="D156" s="33" t="s">
        <v>395</v>
      </c>
      <c r="E156" s="33"/>
      <c r="F156" s="153">
        <f>2402.9-58.5</f>
        <v>2344.4</v>
      </c>
      <c r="G156" s="153">
        <f>2402.9-58.5</f>
        <v>2344.4</v>
      </c>
    </row>
    <row r="157" spans="1:7" ht="12" hidden="1">
      <c r="A157" s="55" t="s">
        <v>396</v>
      </c>
      <c r="B157" s="33" t="s">
        <v>234</v>
      </c>
      <c r="C157" s="33" t="s">
        <v>185</v>
      </c>
      <c r="D157" s="33" t="s">
        <v>397</v>
      </c>
      <c r="E157" s="33"/>
      <c r="F157" s="153"/>
      <c r="G157" s="162"/>
    </row>
    <row r="158" spans="1:7" ht="27" customHeight="1" hidden="1">
      <c r="A158" s="109" t="s">
        <v>274</v>
      </c>
      <c r="B158" s="47">
        <v>10</v>
      </c>
      <c r="C158" s="48" t="s">
        <v>185</v>
      </c>
      <c r="D158" s="49">
        <v>5200000</v>
      </c>
      <c r="E158" s="47"/>
      <c r="F158" s="153"/>
      <c r="G158" s="162"/>
    </row>
    <row r="159" spans="1:7" ht="48">
      <c r="A159" s="76" t="s">
        <v>291</v>
      </c>
      <c r="B159" s="33" t="s">
        <v>234</v>
      </c>
      <c r="C159" s="33" t="s">
        <v>185</v>
      </c>
      <c r="D159" s="33" t="s">
        <v>399</v>
      </c>
      <c r="E159" s="33" t="s">
        <v>229</v>
      </c>
      <c r="F159" s="153">
        <v>824</v>
      </c>
      <c r="G159" s="162">
        <v>930.5</v>
      </c>
    </row>
    <row r="160" spans="1:7" ht="15.75" customHeight="1">
      <c r="A160" s="56" t="s">
        <v>449</v>
      </c>
      <c r="B160" s="33" t="s">
        <v>234</v>
      </c>
      <c r="C160" s="33" t="s">
        <v>185</v>
      </c>
      <c r="D160" s="33" t="s">
        <v>450</v>
      </c>
      <c r="E160" s="33"/>
      <c r="F160" s="153"/>
      <c r="G160" s="162"/>
    </row>
    <row r="161" spans="1:7" ht="30" customHeight="1">
      <c r="A161" s="65" t="s">
        <v>398</v>
      </c>
      <c r="B161" s="49">
        <v>10</v>
      </c>
      <c r="C161" s="50" t="s">
        <v>185</v>
      </c>
      <c r="D161" s="49">
        <v>5050502</v>
      </c>
      <c r="E161" s="49">
        <v>0</v>
      </c>
      <c r="F161" s="154">
        <f>F162</f>
        <v>0</v>
      </c>
      <c r="G161" s="154">
        <f>G162</f>
        <v>0</v>
      </c>
    </row>
    <row r="162" spans="1:7" ht="12">
      <c r="A162" s="110" t="s">
        <v>391</v>
      </c>
      <c r="B162" s="49">
        <v>10</v>
      </c>
      <c r="C162" s="50" t="s">
        <v>185</v>
      </c>
      <c r="D162" s="49">
        <v>5050502</v>
      </c>
      <c r="E162" s="50" t="s">
        <v>229</v>
      </c>
      <c r="F162" s="154"/>
      <c r="G162" s="162"/>
    </row>
    <row r="163" spans="1:7" ht="12">
      <c r="A163" s="52" t="s">
        <v>217</v>
      </c>
      <c r="B163" s="33">
        <v>10</v>
      </c>
      <c r="C163" s="33" t="s">
        <v>197</v>
      </c>
      <c r="D163" s="33"/>
      <c r="E163" s="42"/>
      <c r="F163" s="153">
        <f>F164</f>
        <v>749.3</v>
      </c>
      <c r="G163" s="153">
        <f>G164</f>
        <v>749.3</v>
      </c>
    </row>
    <row r="164" spans="1:7" ht="12">
      <c r="A164" s="52" t="s">
        <v>227</v>
      </c>
      <c r="B164" s="33" t="s">
        <v>234</v>
      </c>
      <c r="C164" s="33" t="s">
        <v>197</v>
      </c>
      <c r="D164" s="33" t="s">
        <v>349</v>
      </c>
      <c r="E164" s="42"/>
      <c r="F164" s="153">
        <f>F165</f>
        <v>749.3</v>
      </c>
      <c r="G164" s="153">
        <f>G165</f>
        <v>749.3</v>
      </c>
    </row>
    <row r="165" spans="1:7" ht="12">
      <c r="A165" s="55" t="s">
        <v>228</v>
      </c>
      <c r="B165" s="33" t="s">
        <v>234</v>
      </c>
      <c r="C165" s="33" t="s">
        <v>197</v>
      </c>
      <c r="D165" s="33" t="s">
        <v>351</v>
      </c>
      <c r="E165" s="42" t="s">
        <v>350</v>
      </c>
      <c r="F165" s="153">
        <f>171.7+577.6</f>
        <v>749.3</v>
      </c>
      <c r="G165" s="162">
        <f>171.7+577.6</f>
        <v>749.3</v>
      </c>
    </row>
    <row r="166" spans="1:7" ht="12">
      <c r="A166" s="86" t="s">
        <v>218</v>
      </c>
      <c r="B166" s="40">
        <v>11</v>
      </c>
      <c r="C166" s="41"/>
      <c r="D166" s="32"/>
      <c r="E166" s="36"/>
      <c r="F166" s="155">
        <f>F168+F170+F171</f>
        <v>14547.470000000001</v>
      </c>
      <c r="G166" s="155">
        <f>G168+G170+G171</f>
        <v>14732.25</v>
      </c>
    </row>
    <row r="167" spans="1:7" ht="12" customHeight="1">
      <c r="A167" s="111" t="s">
        <v>467</v>
      </c>
      <c r="B167" s="10">
        <v>11</v>
      </c>
      <c r="C167" s="10"/>
      <c r="D167" s="32"/>
      <c r="E167" s="36"/>
      <c r="F167" s="162">
        <f>F168+F169+F170+F171</f>
        <v>14547.470000000001</v>
      </c>
      <c r="G167" s="162">
        <f>G168+G169+G170+G171</f>
        <v>14732.25</v>
      </c>
    </row>
    <row r="168" spans="1:7" ht="11.25" customHeight="1">
      <c r="A168" s="18" t="s">
        <v>219</v>
      </c>
      <c r="B168" s="10">
        <v>11</v>
      </c>
      <c r="C168" s="10" t="s">
        <v>181</v>
      </c>
      <c r="D168" s="32"/>
      <c r="E168" s="36"/>
      <c r="F168" s="162">
        <f>11992.27-96</f>
        <v>11896.27</v>
      </c>
      <c r="G168" s="162">
        <f>12177.05-96</f>
        <v>12081.05</v>
      </c>
    </row>
    <row r="169" spans="1:7" ht="12" hidden="1">
      <c r="A169" s="18" t="s">
        <v>542</v>
      </c>
      <c r="B169" s="10" t="s">
        <v>251</v>
      </c>
      <c r="C169" s="10" t="s">
        <v>201</v>
      </c>
      <c r="D169" s="32"/>
      <c r="E169" s="36"/>
      <c r="F169" s="155"/>
      <c r="G169" s="162"/>
    </row>
    <row r="170" spans="1:7" ht="12">
      <c r="A170" s="18" t="s">
        <v>260</v>
      </c>
      <c r="B170" s="10" t="s">
        <v>251</v>
      </c>
      <c r="C170" s="10" t="s">
        <v>183</v>
      </c>
      <c r="D170" s="39"/>
      <c r="E170" s="8"/>
      <c r="F170" s="153">
        <v>751.2</v>
      </c>
      <c r="G170" s="162">
        <v>751.2</v>
      </c>
    </row>
    <row r="171" spans="1:7" ht="12">
      <c r="A171" s="18" t="s">
        <v>436</v>
      </c>
      <c r="B171" s="10" t="s">
        <v>251</v>
      </c>
      <c r="C171" s="10" t="s">
        <v>185</v>
      </c>
      <c r="D171" s="39"/>
      <c r="E171" s="8"/>
      <c r="F171" s="153">
        <v>1900</v>
      </c>
      <c r="G171" s="162">
        <v>1900</v>
      </c>
    </row>
    <row r="172" spans="1:7" ht="12">
      <c r="A172" s="18"/>
      <c r="B172" s="10"/>
      <c r="C172" s="10"/>
      <c r="D172" s="39"/>
      <c r="E172" s="8"/>
      <c r="F172" s="153"/>
      <c r="G172" s="162"/>
    </row>
    <row r="173" spans="1:7" ht="12">
      <c r="A173" s="86" t="s">
        <v>157</v>
      </c>
      <c r="B173" s="41"/>
      <c r="C173" s="41"/>
      <c r="D173" s="41"/>
      <c r="E173" s="41"/>
      <c r="F173" s="150">
        <f>F9+F39+F57+F75+F99+F115+F131+F166</f>
        <v>180863.6</v>
      </c>
      <c r="G173" s="150">
        <f>G9+G39+G57+G75+G99+G115+G131+G166</f>
        <v>181674.09999999998</v>
      </c>
    </row>
  </sheetData>
  <sheetProtection/>
  <mergeCells count="1">
    <mergeCell ref="A6:G6"/>
  </mergeCells>
  <printOptions/>
  <pageMargins left="0.1968503937007874" right="0" top="0" bottom="0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3"/>
  <sheetViews>
    <sheetView zoomScalePageLayoutView="0" workbookViewId="0" topLeftCell="A202">
      <selection activeCell="F239" sqref="F239"/>
    </sheetView>
  </sheetViews>
  <sheetFormatPr defaultColWidth="9.00390625" defaultRowHeight="12.75"/>
  <cols>
    <col min="1" max="1" width="51.25390625" style="13" customWidth="1"/>
    <col min="2" max="2" width="5.25390625" style="1" customWidth="1"/>
    <col min="3" max="3" width="4.875" style="1" customWidth="1"/>
    <col min="4" max="4" width="4.375" style="1" customWidth="1"/>
    <col min="5" max="5" width="8.00390625" style="1" customWidth="1"/>
    <col min="6" max="6" width="5.75390625" style="1" customWidth="1"/>
    <col min="7" max="7" width="9.875" style="104" customWidth="1"/>
    <col min="8" max="16384" width="9.125" style="13" customWidth="1"/>
  </cols>
  <sheetData>
    <row r="1" spans="1:7" ht="12.75" customHeight="1">
      <c r="A1" s="1"/>
      <c r="B1" s="13"/>
      <c r="C1" s="13"/>
      <c r="D1" s="27"/>
      <c r="E1" s="13"/>
      <c r="F1" s="13"/>
      <c r="G1" s="21" t="s">
        <v>79</v>
      </c>
    </row>
    <row r="2" spans="1:7" ht="12.75" customHeight="1">
      <c r="A2" s="1"/>
      <c r="B2" s="13"/>
      <c r="C2" s="13"/>
      <c r="D2" s="27"/>
      <c r="E2" s="13"/>
      <c r="F2" s="13"/>
      <c r="G2" s="21" t="s">
        <v>294</v>
      </c>
    </row>
    <row r="3" spans="1:7" ht="12.75" customHeight="1">
      <c r="A3" s="1"/>
      <c r="B3" s="13"/>
      <c r="C3" s="13"/>
      <c r="D3" s="27"/>
      <c r="E3" s="13"/>
      <c r="F3" s="13"/>
      <c r="G3" s="21" t="s">
        <v>158</v>
      </c>
    </row>
    <row r="4" spans="1:7" ht="12.75" customHeight="1">
      <c r="A4" s="1"/>
      <c r="B4" s="13"/>
      <c r="C4" s="13"/>
      <c r="D4" s="27"/>
      <c r="E4" s="13"/>
      <c r="F4" s="13"/>
      <c r="G4" s="21" t="s">
        <v>541</v>
      </c>
    </row>
    <row r="5" spans="1:7" ht="12">
      <c r="A5" s="1"/>
      <c r="B5" s="13"/>
      <c r="C5" s="13"/>
      <c r="D5" s="13"/>
      <c r="E5" s="13"/>
      <c r="F5" s="13"/>
      <c r="G5" s="99"/>
    </row>
    <row r="6" spans="1:7" s="14" customFormat="1" ht="14.25">
      <c r="A6" s="20" t="s">
        <v>601</v>
      </c>
      <c r="B6" s="66"/>
      <c r="C6" s="66"/>
      <c r="D6" s="66"/>
      <c r="E6" s="66"/>
      <c r="F6" s="66"/>
      <c r="G6" s="100"/>
    </row>
    <row r="7" spans="1:7" ht="12">
      <c r="A7" s="277" t="s">
        <v>176</v>
      </c>
      <c r="B7" s="277"/>
      <c r="C7" s="277"/>
      <c r="D7" s="277"/>
      <c r="E7" s="277"/>
      <c r="F7" s="277"/>
      <c r="G7" s="277"/>
    </row>
    <row r="8" spans="1:7" s="69" customFormat="1" ht="24">
      <c r="A8" s="67" t="s">
        <v>177</v>
      </c>
      <c r="B8" s="68" t="s">
        <v>222</v>
      </c>
      <c r="C8" s="68" t="s">
        <v>178</v>
      </c>
      <c r="D8" s="68" t="s">
        <v>179</v>
      </c>
      <c r="E8" s="68" t="s">
        <v>223</v>
      </c>
      <c r="F8" s="68" t="s">
        <v>224</v>
      </c>
      <c r="G8" s="101" t="s">
        <v>273</v>
      </c>
    </row>
    <row r="9" spans="1:7" ht="12">
      <c r="A9" s="86" t="s">
        <v>225</v>
      </c>
      <c r="B9" s="45" t="s">
        <v>232</v>
      </c>
      <c r="C9" s="46"/>
      <c r="D9" s="46"/>
      <c r="E9" s="46"/>
      <c r="F9" s="46"/>
      <c r="G9" s="171">
        <f>G13+G17+G14</f>
        <v>1606.2</v>
      </c>
    </row>
    <row r="10" spans="1:7" ht="12">
      <c r="A10" s="51" t="s">
        <v>180</v>
      </c>
      <c r="B10" s="45" t="s">
        <v>232</v>
      </c>
      <c r="C10" s="45" t="s">
        <v>181</v>
      </c>
      <c r="D10" s="46"/>
      <c r="E10" s="46"/>
      <c r="F10" s="46"/>
      <c r="G10" s="172"/>
    </row>
    <row r="11" spans="1:7" ht="24">
      <c r="A11" s="51" t="s">
        <v>182</v>
      </c>
      <c r="B11" s="45" t="s">
        <v>232</v>
      </c>
      <c r="C11" s="45" t="s">
        <v>181</v>
      </c>
      <c r="D11" s="45" t="s">
        <v>183</v>
      </c>
      <c r="E11" s="46"/>
      <c r="F11" s="46"/>
      <c r="G11" s="172">
        <f>G12</f>
        <v>868.6</v>
      </c>
    </row>
    <row r="12" spans="1:7" ht="12">
      <c r="A12" s="52" t="s">
        <v>227</v>
      </c>
      <c r="B12" s="45" t="s">
        <v>232</v>
      </c>
      <c r="C12" s="45" t="s">
        <v>181</v>
      </c>
      <c r="D12" s="45" t="s">
        <v>183</v>
      </c>
      <c r="E12" s="45" t="s">
        <v>349</v>
      </c>
      <c r="F12" s="46"/>
      <c r="G12" s="172">
        <f>G13</f>
        <v>868.6</v>
      </c>
    </row>
    <row r="13" spans="1:7" ht="12">
      <c r="A13" s="55" t="s">
        <v>228</v>
      </c>
      <c r="B13" s="57" t="s">
        <v>232</v>
      </c>
      <c r="C13" s="57" t="s">
        <v>181</v>
      </c>
      <c r="D13" s="45" t="s">
        <v>183</v>
      </c>
      <c r="E13" s="45" t="s">
        <v>351</v>
      </c>
      <c r="F13" s="45" t="s">
        <v>350</v>
      </c>
      <c r="G13" s="173">
        <f>1606.2-G15</f>
        <v>868.6</v>
      </c>
    </row>
    <row r="14" spans="1:7" s="2" customFormat="1" ht="24">
      <c r="A14" s="52" t="s">
        <v>464</v>
      </c>
      <c r="B14" s="30" t="s">
        <v>181</v>
      </c>
      <c r="C14" s="33" t="s">
        <v>183</v>
      </c>
      <c r="D14" s="33"/>
      <c r="E14" s="33"/>
      <c r="F14" s="153"/>
      <c r="G14" s="153">
        <f>G15</f>
        <v>737.6</v>
      </c>
    </row>
    <row r="15" spans="1:7" s="2" customFormat="1" ht="12">
      <c r="A15" s="55" t="s">
        <v>465</v>
      </c>
      <c r="B15" s="30" t="s">
        <v>232</v>
      </c>
      <c r="C15" s="33" t="s">
        <v>181</v>
      </c>
      <c r="D15" s="33" t="s">
        <v>183</v>
      </c>
      <c r="E15" s="33" t="s">
        <v>466</v>
      </c>
      <c r="F15" s="261">
        <v>500</v>
      </c>
      <c r="G15" s="153">
        <v>737.6</v>
      </c>
    </row>
    <row r="16" spans="1:7" ht="12" hidden="1">
      <c r="A16" s="52" t="s">
        <v>189</v>
      </c>
      <c r="B16" s="45" t="s">
        <v>232</v>
      </c>
      <c r="C16" s="45" t="s">
        <v>181</v>
      </c>
      <c r="D16" s="45" t="s">
        <v>342</v>
      </c>
      <c r="E16" s="45">
        <v>700000</v>
      </c>
      <c r="F16" s="46"/>
      <c r="G16" s="172"/>
    </row>
    <row r="17" spans="1:7" ht="12" hidden="1">
      <c r="A17" s="55" t="s">
        <v>327</v>
      </c>
      <c r="B17" s="45" t="s">
        <v>232</v>
      </c>
      <c r="C17" s="57" t="s">
        <v>181</v>
      </c>
      <c r="D17" s="57" t="s">
        <v>342</v>
      </c>
      <c r="E17" s="57">
        <v>700000</v>
      </c>
      <c r="F17" s="45" t="s">
        <v>353</v>
      </c>
      <c r="G17" s="173"/>
    </row>
    <row r="18" spans="1:7" ht="12">
      <c r="A18" s="55"/>
      <c r="B18" s="45"/>
      <c r="C18" s="57"/>
      <c r="D18" s="57"/>
      <c r="E18" s="57"/>
      <c r="F18" s="45"/>
      <c r="G18" s="173"/>
    </row>
    <row r="19" spans="1:7" ht="12">
      <c r="A19" s="86" t="s">
        <v>231</v>
      </c>
      <c r="B19" s="45" t="s">
        <v>359</v>
      </c>
      <c r="C19" s="46"/>
      <c r="D19" s="46"/>
      <c r="E19" s="46"/>
      <c r="F19" s="46"/>
      <c r="G19" s="171">
        <f>G27+G32+G34+G49+G51+G59+G35+G38+G46+G21+G29+G54+G57+G60</f>
        <v>17895.79</v>
      </c>
    </row>
    <row r="20" spans="1:7" ht="12">
      <c r="A20" s="51" t="s">
        <v>180</v>
      </c>
      <c r="B20" s="45" t="s">
        <v>359</v>
      </c>
      <c r="C20" s="45" t="s">
        <v>181</v>
      </c>
      <c r="D20" s="46"/>
      <c r="E20" s="46"/>
      <c r="F20" s="46"/>
      <c r="G20" s="172">
        <f>G25+G30+G33+G23</f>
        <v>15040.97</v>
      </c>
    </row>
    <row r="21" spans="1:7" ht="24">
      <c r="A21" s="51" t="s">
        <v>469</v>
      </c>
      <c r="B21" s="45" t="s">
        <v>232</v>
      </c>
      <c r="C21" s="45" t="s">
        <v>181</v>
      </c>
      <c r="D21" s="46" t="s">
        <v>201</v>
      </c>
      <c r="E21" s="46"/>
      <c r="F21" s="46"/>
      <c r="G21" s="172">
        <f>G22</f>
        <v>1034.47</v>
      </c>
    </row>
    <row r="22" spans="1:7" ht="36">
      <c r="A22" s="51" t="s">
        <v>470</v>
      </c>
      <c r="B22" s="45" t="s">
        <v>232</v>
      </c>
      <c r="C22" s="45" t="s">
        <v>181</v>
      </c>
      <c r="D22" s="46" t="s">
        <v>201</v>
      </c>
      <c r="E22" s="46" t="s">
        <v>349</v>
      </c>
      <c r="F22" s="46"/>
      <c r="G22" s="172">
        <f>G23</f>
        <v>1034.47</v>
      </c>
    </row>
    <row r="23" spans="1:7" s="73" customFormat="1" ht="12">
      <c r="A23" s="71" t="s">
        <v>458</v>
      </c>
      <c r="B23" s="72" t="s">
        <v>359</v>
      </c>
      <c r="C23" s="72" t="s">
        <v>181</v>
      </c>
      <c r="D23" s="72" t="s">
        <v>201</v>
      </c>
      <c r="E23" s="72"/>
      <c r="F23" s="72"/>
      <c r="G23" s="174">
        <v>1034.47</v>
      </c>
    </row>
    <row r="24" spans="1:7" s="73" customFormat="1" ht="12">
      <c r="A24" s="71"/>
      <c r="B24" s="72"/>
      <c r="C24" s="72"/>
      <c r="D24" s="72"/>
      <c r="E24" s="72"/>
      <c r="F24" s="72"/>
      <c r="G24" s="174"/>
    </row>
    <row r="25" spans="1:7" ht="36">
      <c r="A25" s="52" t="s">
        <v>184</v>
      </c>
      <c r="B25" s="45" t="s">
        <v>359</v>
      </c>
      <c r="C25" s="45" t="s">
        <v>181</v>
      </c>
      <c r="D25" s="45" t="s">
        <v>185</v>
      </c>
      <c r="E25" s="46"/>
      <c r="F25" s="46"/>
      <c r="G25" s="172">
        <f>G26</f>
        <v>12633</v>
      </c>
    </row>
    <row r="26" spans="1:7" ht="12">
      <c r="A26" s="52" t="s">
        <v>227</v>
      </c>
      <c r="B26" s="45" t="s">
        <v>359</v>
      </c>
      <c r="C26" s="45" t="s">
        <v>181</v>
      </c>
      <c r="D26" s="45" t="s">
        <v>185</v>
      </c>
      <c r="E26" s="45" t="s">
        <v>349</v>
      </c>
      <c r="F26" s="46"/>
      <c r="G26" s="172">
        <f>G27</f>
        <v>12633</v>
      </c>
    </row>
    <row r="27" spans="1:7" ht="12">
      <c r="A27" s="55" t="s">
        <v>228</v>
      </c>
      <c r="B27" s="45" t="s">
        <v>359</v>
      </c>
      <c r="C27" s="57" t="s">
        <v>181</v>
      </c>
      <c r="D27" s="45" t="s">
        <v>185</v>
      </c>
      <c r="E27" s="57" t="s">
        <v>351</v>
      </c>
      <c r="F27" s="45" t="s">
        <v>350</v>
      </c>
      <c r="G27" s="173">
        <v>12633</v>
      </c>
    </row>
    <row r="28" spans="1:7" ht="12" hidden="1">
      <c r="A28" s="51" t="s">
        <v>186</v>
      </c>
      <c r="B28" s="45" t="s">
        <v>232</v>
      </c>
      <c r="C28" s="45" t="s">
        <v>181</v>
      </c>
      <c r="D28" s="45">
        <v>5</v>
      </c>
      <c r="E28" s="45"/>
      <c r="F28" s="45"/>
      <c r="G28" s="173"/>
    </row>
    <row r="29" spans="1:7" s="73" customFormat="1" ht="36" hidden="1">
      <c r="A29" s="74" t="s">
        <v>438</v>
      </c>
      <c r="B29" s="45" t="s">
        <v>232</v>
      </c>
      <c r="C29" s="75" t="s">
        <v>181</v>
      </c>
      <c r="D29" s="75" t="s">
        <v>194</v>
      </c>
      <c r="E29" s="70" t="s">
        <v>439</v>
      </c>
      <c r="F29" s="45" t="s">
        <v>310</v>
      </c>
      <c r="G29" s="173"/>
    </row>
    <row r="30" spans="1:7" s="73" customFormat="1" ht="12">
      <c r="A30" s="52" t="s">
        <v>293</v>
      </c>
      <c r="B30" s="45" t="s">
        <v>359</v>
      </c>
      <c r="C30" s="45" t="s">
        <v>181</v>
      </c>
      <c r="D30" s="45" t="s">
        <v>342</v>
      </c>
      <c r="E30" s="46"/>
      <c r="F30" s="46"/>
      <c r="G30" s="172">
        <f>G31</f>
        <v>300</v>
      </c>
    </row>
    <row r="31" spans="1:7" ht="12">
      <c r="A31" s="52" t="s">
        <v>189</v>
      </c>
      <c r="B31" s="45" t="s">
        <v>359</v>
      </c>
      <c r="C31" s="45" t="s">
        <v>181</v>
      </c>
      <c r="D31" s="45" t="s">
        <v>342</v>
      </c>
      <c r="E31" s="45">
        <v>700000</v>
      </c>
      <c r="F31" s="46"/>
      <c r="G31" s="172">
        <f>G32</f>
        <v>300</v>
      </c>
    </row>
    <row r="32" spans="1:7" s="73" customFormat="1" ht="12">
      <c r="A32" s="55" t="s">
        <v>327</v>
      </c>
      <c r="B32" s="45" t="s">
        <v>359</v>
      </c>
      <c r="C32" s="57" t="s">
        <v>181</v>
      </c>
      <c r="D32" s="57" t="s">
        <v>342</v>
      </c>
      <c r="E32" s="57">
        <v>700000</v>
      </c>
      <c r="F32" s="45" t="s">
        <v>353</v>
      </c>
      <c r="G32" s="173">
        <f>300</f>
        <v>300</v>
      </c>
    </row>
    <row r="33" spans="1:7" s="73" customFormat="1" ht="12">
      <c r="A33" s="52" t="s">
        <v>190</v>
      </c>
      <c r="B33" s="45" t="s">
        <v>359</v>
      </c>
      <c r="C33" s="45" t="s">
        <v>181</v>
      </c>
      <c r="D33" s="45" t="s">
        <v>343</v>
      </c>
      <c r="E33" s="46"/>
      <c r="F33" s="46"/>
      <c r="G33" s="172">
        <f>G34+G35</f>
        <v>1073.5</v>
      </c>
    </row>
    <row r="34" spans="1:7" s="73" customFormat="1" ht="12">
      <c r="A34" s="44" t="s">
        <v>261</v>
      </c>
      <c r="B34" s="45" t="s">
        <v>359</v>
      </c>
      <c r="C34" s="57" t="s">
        <v>181</v>
      </c>
      <c r="D34" s="57" t="s">
        <v>343</v>
      </c>
      <c r="E34" s="57" t="s">
        <v>355</v>
      </c>
      <c r="F34" s="57" t="s">
        <v>350</v>
      </c>
      <c r="G34" s="175">
        <v>435.7</v>
      </c>
    </row>
    <row r="35" spans="1:7" s="73" customFormat="1" ht="12">
      <c r="A35" s="52" t="s">
        <v>227</v>
      </c>
      <c r="B35" s="45" t="s">
        <v>359</v>
      </c>
      <c r="C35" s="45" t="s">
        <v>181</v>
      </c>
      <c r="D35" s="45" t="s">
        <v>343</v>
      </c>
      <c r="E35" s="45" t="s">
        <v>349</v>
      </c>
      <c r="F35" s="46"/>
      <c r="G35" s="175">
        <f>G36</f>
        <v>637.8</v>
      </c>
    </row>
    <row r="36" spans="1:7" s="73" customFormat="1" ht="12">
      <c r="A36" s="76" t="s">
        <v>356</v>
      </c>
      <c r="B36" s="57" t="s">
        <v>359</v>
      </c>
      <c r="C36" s="57" t="s">
        <v>181</v>
      </c>
      <c r="D36" s="57" t="s">
        <v>343</v>
      </c>
      <c r="E36" s="57" t="s">
        <v>351</v>
      </c>
      <c r="F36" s="45" t="s">
        <v>350</v>
      </c>
      <c r="G36" s="175">
        <f>230.8+203.5+203.5</f>
        <v>637.8</v>
      </c>
    </row>
    <row r="37" spans="1:7" s="73" customFormat="1" ht="12">
      <c r="A37" s="56" t="s">
        <v>191</v>
      </c>
      <c r="B37" s="45" t="s">
        <v>359</v>
      </c>
      <c r="C37" s="45" t="s">
        <v>185</v>
      </c>
      <c r="D37" s="57"/>
      <c r="E37" s="57"/>
      <c r="F37" s="45"/>
      <c r="G37" s="175"/>
    </row>
    <row r="38" spans="1:7" ht="12">
      <c r="A38" s="51" t="s">
        <v>288</v>
      </c>
      <c r="B38" s="45" t="s">
        <v>359</v>
      </c>
      <c r="C38" s="45" t="s">
        <v>185</v>
      </c>
      <c r="D38" s="45" t="s">
        <v>342</v>
      </c>
      <c r="E38" s="45"/>
      <c r="F38" s="45"/>
      <c r="G38" s="173">
        <f>G40+G41+G43</f>
        <v>1789.77</v>
      </c>
    </row>
    <row r="39" spans="1:7" ht="24">
      <c r="A39" s="51" t="s">
        <v>289</v>
      </c>
      <c r="B39" s="45" t="s">
        <v>359</v>
      </c>
      <c r="C39" s="57" t="s">
        <v>185</v>
      </c>
      <c r="D39" s="57" t="s">
        <v>342</v>
      </c>
      <c r="E39" s="57" t="s">
        <v>290</v>
      </c>
      <c r="F39" s="57"/>
      <c r="G39" s="175">
        <f>G40</f>
        <v>500</v>
      </c>
    </row>
    <row r="40" spans="1:7" ht="12">
      <c r="A40" s="44" t="s">
        <v>356</v>
      </c>
      <c r="B40" s="45" t="s">
        <v>359</v>
      </c>
      <c r="C40" s="57" t="s">
        <v>185</v>
      </c>
      <c r="D40" s="57" t="s">
        <v>342</v>
      </c>
      <c r="E40" s="57" t="s">
        <v>290</v>
      </c>
      <c r="F40" s="57" t="s">
        <v>350</v>
      </c>
      <c r="G40" s="175">
        <v>500</v>
      </c>
    </row>
    <row r="41" spans="1:7" ht="12">
      <c r="A41" s="52" t="s">
        <v>357</v>
      </c>
      <c r="B41" s="57" t="s">
        <v>359</v>
      </c>
      <c r="C41" s="57" t="s">
        <v>185</v>
      </c>
      <c r="D41" s="45" t="s">
        <v>342</v>
      </c>
      <c r="E41" s="57"/>
      <c r="F41" s="57"/>
      <c r="G41" s="173">
        <f>G42</f>
        <v>190</v>
      </c>
    </row>
    <row r="42" spans="1:7" ht="12">
      <c r="A42" s="55" t="s">
        <v>356</v>
      </c>
      <c r="B42" s="57" t="s">
        <v>359</v>
      </c>
      <c r="C42" s="57" t="s">
        <v>185</v>
      </c>
      <c r="D42" s="45" t="s">
        <v>342</v>
      </c>
      <c r="E42" s="57" t="s">
        <v>358</v>
      </c>
      <c r="F42" s="57" t="s">
        <v>350</v>
      </c>
      <c r="G42" s="173">
        <f>40+100+50</f>
        <v>190</v>
      </c>
    </row>
    <row r="43" spans="1:7" ht="12">
      <c r="A43" s="52" t="s">
        <v>227</v>
      </c>
      <c r="B43" s="57" t="s">
        <v>359</v>
      </c>
      <c r="C43" s="57" t="s">
        <v>185</v>
      </c>
      <c r="D43" s="45" t="s">
        <v>342</v>
      </c>
      <c r="E43" s="57"/>
      <c r="F43" s="57"/>
      <c r="G43" s="173">
        <f>G44</f>
        <v>1099.77</v>
      </c>
    </row>
    <row r="44" spans="1:7" ht="12">
      <c r="A44" s="55" t="s">
        <v>228</v>
      </c>
      <c r="B44" s="57" t="s">
        <v>359</v>
      </c>
      <c r="C44" s="57" t="s">
        <v>185</v>
      </c>
      <c r="D44" s="45" t="s">
        <v>342</v>
      </c>
      <c r="E44" s="57" t="s">
        <v>351</v>
      </c>
      <c r="F44" s="57" t="s">
        <v>350</v>
      </c>
      <c r="G44" s="173">
        <v>1099.77</v>
      </c>
    </row>
    <row r="45" spans="1:7" ht="12">
      <c r="A45" s="51" t="s">
        <v>202</v>
      </c>
      <c r="B45" s="45" t="s">
        <v>359</v>
      </c>
      <c r="C45" s="57" t="s">
        <v>199</v>
      </c>
      <c r="D45" s="57" t="s">
        <v>199</v>
      </c>
      <c r="E45" s="57"/>
      <c r="F45" s="57"/>
      <c r="G45" s="175">
        <f>G47</f>
        <v>43.35</v>
      </c>
    </row>
    <row r="46" spans="1:7" s="73" customFormat="1" ht="12">
      <c r="A46" s="51" t="s">
        <v>245</v>
      </c>
      <c r="B46" s="45" t="s">
        <v>359</v>
      </c>
      <c r="C46" s="45" t="s">
        <v>199</v>
      </c>
      <c r="D46" s="45" t="s">
        <v>199</v>
      </c>
      <c r="E46" s="45" t="s">
        <v>246</v>
      </c>
      <c r="F46" s="46"/>
      <c r="G46" s="175">
        <f>G47</f>
        <v>43.35</v>
      </c>
    </row>
    <row r="47" spans="1:7" ht="12">
      <c r="A47" s="55" t="s">
        <v>247</v>
      </c>
      <c r="B47" s="45" t="s">
        <v>359</v>
      </c>
      <c r="C47" s="45" t="s">
        <v>199</v>
      </c>
      <c r="D47" s="45" t="s">
        <v>199</v>
      </c>
      <c r="E47" s="57" t="s">
        <v>369</v>
      </c>
      <c r="F47" s="45" t="s">
        <v>350</v>
      </c>
      <c r="G47" s="175">
        <v>43.35</v>
      </c>
    </row>
    <row r="48" spans="1:7" ht="12" hidden="1">
      <c r="A48" s="52" t="s">
        <v>193</v>
      </c>
      <c r="B48" s="57" t="s">
        <v>359</v>
      </c>
      <c r="C48" s="57"/>
      <c r="D48" s="57"/>
      <c r="E48" s="57"/>
      <c r="F48" s="57"/>
      <c r="G48" s="175"/>
    </row>
    <row r="49" spans="1:7" ht="12" hidden="1">
      <c r="A49" s="44" t="s">
        <v>364</v>
      </c>
      <c r="B49" s="57" t="s">
        <v>359</v>
      </c>
      <c r="C49" s="45" t="s">
        <v>194</v>
      </c>
      <c r="D49" s="57" t="s">
        <v>201</v>
      </c>
      <c r="E49" s="46" t="s">
        <v>365</v>
      </c>
      <c r="F49" s="46" t="s">
        <v>350</v>
      </c>
      <c r="G49" s="175"/>
    </row>
    <row r="50" spans="1:7" ht="12">
      <c r="A50" s="51" t="s">
        <v>211</v>
      </c>
      <c r="B50" s="45" t="s">
        <v>359</v>
      </c>
      <c r="C50" s="57" t="s">
        <v>210</v>
      </c>
      <c r="D50" s="57" t="s">
        <v>205</v>
      </c>
      <c r="E50" s="57" t="s">
        <v>235</v>
      </c>
      <c r="F50" s="57"/>
      <c r="G50" s="175">
        <f>G51</f>
        <v>150</v>
      </c>
    </row>
    <row r="51" spans="1:7" ht="24">
      <c r="A51" s="55" t="s">
        <v>236</v>
      </c>
      <c r="B51" s="45" t="s">
        <v>359</v>
      </c>
      <c r="C51" s="57" t="s">
        <v>210</v>
      </c>
      <c r="D51" s="57" t="s">
        <v>205</v>
      </c>
      <c r="E51" s="57" t="s">
        <v>385</v>
      </c>
      <c r="F51" s="57" t="s">
        <v>310</v>
      </c>
      <c r="G51" s="175">
        <v>150</v>
      </c>
    </row>
    <row r="52" spans="1:7" ht="12">
      <c r="A52" s="52" t="s">
        <v>213</v>
      </c>
      <c r="B52" s="45" t="s">
        <v>359</v>
      </c>
      <c r="C52" s="57" t="s">
        <v>234</v>
      </c>
      <c r="D52" s="57"/>
      <c r="E52" s="57"/>
      <c r="F52" s="57"/>
      <c r="G52" s="175">
        <f>G53+G55</f>
        <v>871.7</v>
      </c>
    </row>
    <row r="53" spans="1:7" ht="12">
      <c r="A53" s="52" t="s">
        <v>292</v>
      </c>
      <c r="B53" s="57" t="s">
        <v>359</v>
      </c>
      <c r="C53" s="57" t="s">
        <v>234</v>
      </c>
      <c r="D53" s="57" t="s">
        <v>197</v>
      </c>
      <c r="E53" s="57"/>
      <c r="F53" s="57"/>
      <c r="G53" s="175">
        <f>G54</f>
        <v>171.7</v>
      </c>
    </row>
    <row r="54" spans="1:7" ht="12">
      <c r="A54" s="55" t="s">
        <v>227</v>
      </c>
      <c r="B54" s="57" t="s">
        <v>359</v>
      </c>
      <c r="C54" s="57" t="s">
        <v>234</v>
      </c>
      <c r="D54" s="57" t="s">
        <v>197</v>
      </c>
      <c r="E54" s="57" t="s">
        <v>351</v>
      </c>
      <c r="F54" s="57" t="s">
        <v>350</v>
      </c>
      <c r="G54" s="175">
        <v>171.7</v>
      </c>
    </row>
    <row r="55" spans="1:7" ht="12">
      <c r="A55" s="53" t="s">
        <v>216</v>
      </c>
      <c r="B55" s="57" t="s">
        <v>359</v>
      </c>
      <c r="C55" s="57" t="s">
        <v>234</v>
      </c>
      <c r="D55" s="57" t="s">
        <v>183</v>
      </c>
      <c r="E55" s="57"/>
      <c r="F55" s="45"/>
      <c r="G55" s="173">
        <f>G59+G57+G60</f>
        <v>700</v>
      </c>
    </row>
    <row r="56" spans="1:7" ht="12">
      <c r="A56" s="53" t="s">
        <v>486</v>
      </c>
      <c r="B56" s="57" t="s">
        <v>359</v>
      </c>
      <c r="C56" s="57" t="s">
        <v>234</v>
      </c>
      <c r="D56" s="57" t="s">
        <v>183</v>
      </c>
      <c r="E56" s="57"/>
      <c r="F56" s="45"/>
      <c r="G56" s="173"/>
    </row>
    <row r="57" spans="1:7" ht="12">
      <c r="A57" s="54" t="s">
        <v>442</v>
      </c>
      <c r="B57" s="57" t="s">
        <v>359</v>
      </c>
      <c r="C57" s="57" t="s">
        <v>234</v>
      </c>
      <c r="D57" s="57" t="s">
        <v>183</v>
      </c>
      <c r="E57" s="46" t="s">
        <v>552</v>
      </c>
      <c r="F57" s="45" t="s">
        <v>553</v>
      </c>
      <c r="G57" s="173">
        <v>350</v>
      </c>
    </row>
    <row r="58" spans="1:7" ht="12">
      <c r="A58" s="53" t="s">
        <v>487</v>
      </c>
      <c r="B58" s="45" t="s">
        <v>359</v>
      </c>
      <c r="C58" s="45" t="s">
        <v>234</v>
      </c>
      <c r="D58" s="45" t="s">
        <v>183</v>
      </c>
      <c r="E58" s="45"/>
      <c r="F58" s="45"/>
      <c r="G58" s="173">
        <f>G59+G60</f>
        <v>350</v>
      </c>
    </row>
    <row r="59" spans="1:7" ht="36">
      <c r="A59" s="55" t="s">
        <v>484</v>
      </c>
      <c r="B59" s="45" t="s">
        <v>359</v>
      </c>
      <c r="C59" s="45" t="s">
        <v>234</v>
      </c>
      <c r="D59" s="45" t="s">
        <v>183</v>
      </c>
      <c r="E59" s="46" t="s">
        <v>341</v>
      </c>
      <c r="F59" s="46" t="s">
        <v>390</v>
      </c>
      <c r="G59" s="173">
        <v>275</v>
      </c>
    </row>
    <row r="60" spans="1:7" ht="24">
      <c r="A60" s="78" t="s">
        <v>554</v>
      </c>
      <c r="B60" s="45" t="s">
        <v>359</v>
      </c>
      <c r="C60" s="45" t="s">
        <v>234</v>
      </c>
      <c r="D60" s="45" t="s">
        <v>183</v>
      </c>
      <c r="E60" s="46" t="s">
        <v>341</v>
      </c>
      <c r="F60" s="46" t="s">
        <v>555</v>
      </c>
      <c r="G60" s="175">
        <v>75</v>
      </c>
    </row>
    <row r="61" spans="1:7" ht="24">
      <c r="A61" s="142" t="s">
        <v>488</v>
      </c>
      <c r="B61" s="17" t="s">
        <v>309</v>
      </c>
      <c r="C61" s="19"/>
      <c r="D61" s="19"/>
      <c r="E61" s="19"/>
      <c r="F61" s="19"/>
      <c r="G61" s="171">
        <f>G65+G69+G66</f>
        <v>19705.55</v>
      </c>
    </row>
    <row r="62" spans="1:7" ht="12">
      <c r="A62" s="18" t="s">
        <v>180</v>
      </c>
      <c r="B62" s="4" t="s">
        <v>309</v>
      </c>
      <c r="C62" s="4" t="s">
        <v>181</v>
      </c>
      <c r="D62" s="19"/>
      <c r="E62" s="19"/>
      <c r="F62" s="19"/>
      <c r="G62" s="172">
        <f>G63</f>
        <v>2158.05</v>
      </c>
    </row>
    <row r="63" spans="1:7" ht="24">
      <c r="A63" s="16" t="s">
        <v>187</v>
      </c>
      <c r="B63" s="17" t="s">
        <v>309</v>
      </c>
      <c r="C63" s="17" t="s">
        <v>181</v>
      </c>
      <c r="D63" s="17" t="s">
        <v>197</v>
      </c>
      <c r="E63" s="19"/>
      <c r="F63" s="19"/>
      <c r="G63" s="172">
        <f>G64</f>
        <v>2158.05</v>
      </c>
    </row>
    <row r="64" spans="1:7" ht="12">
      <c r="A64" s="16" t="s">
        <v>227</v>
      </c>
      <c r="B64" s="17" t="s">
        <v>309</v>
      </c>
      <c r="C64" s="17" t="s">
        <v>181</v>
      </c>
      <c r="D64" s="17" t="s">
        <v>197</v>
      </c>
      <c r="E64" s="17" t="s">
        <v>349</v>
      </c>
      <c r="F64" s="19"/>
      <c r="G64" s="172">
        <f>G65</f>
        <v>2158.05</v>
      </c>
    </row>
    <row r="65" spans="1:7" ht="12">
      <c r="A65" s="79" t="s">
        <v>228</v>
      </c>
      <c r="B65" s="4" t="s">
        <v>309</v>
      </c>
      <c r="C65" s="80" t="s">
        <v>181</v>
      </c>
      <c r="D65" s="4" t="s">
        <v>197</v>
      </c>
      <c r="E65" s="80" t="s">
        <v>351</v>
      </c>
      <c r="F65" s="4" t="s">
        <v>350</v>
      </c>
      <c r="G65" s="173">
        <v>2158.05</v>
      </c>
    </row>
    <row r="66" spans="1:7" ht="12">
      <c r="A66" s="51" t="s">
        <v>204</v>
      </c>
      <c r="B66" s="45" t="s">
        <v>309</v>
      </c>
      <c r="C66" s="45" t="s">
        <v>205</v>
      </c>
      <c r="D66" s="46"/>
      <c r="E66" s="46"/>
      <c r="F66" s="46"/>
      <c r="G66" s="172">
        <f>G67</f>
        <v>322</v>
      </c>
    </row>
    <row r="67" spans="1:7" ht="12">
      <c r="A67" s="52" t="s">
        <v>207</v>
      </c>
      <c r="B67" s="45" t="s">
        <v>309</v>
      </c>
      <c r="C67" s="45" t="s">
        <v>205</v>
      </c>
      <c r="D67" s="45" t="s">
        <v>183</v>
      </c>
      <c r="E67" s="46"/>
      <c r="F67" s="46"/>
      <c r="G67" s="172">
        <f>G68</f>
        <v>322</v>
      </c>
    </row>
    <row r="68" spans="1:7" ht="24">
      <c r="A68" s="55" t="s">
        <v>253</v>
      </c>
      <c r="B68" s="57" t="s">
        <v>309</v>
      </c>
      <c r="C68" s="57" t="s">
        <v>205</v>
      </c>
      <c r="D68" s="57" t="s">
        <v>183</v>
      </c>
      <c r="E68" s="57" t="s">
        <v>380</v>
      </c>
      <c r="F68" s="62" t="s">
        <v>363</v>
      </c>
      <c r="G68" s="178">
        <v>322</v>
      </c>
    </row>
    <row r="69" spans="1:7" ht="12">
      <c r="A69" s="18" t="s">
        <v>218</v>
      </c>
      <c r="B69" s="4" t="s">
        <v>309</v>
      </c>
      <c r="C69" s="4">
        <v>11</v>
      </c>
      <c r="D69" s="19" t="s">
        <v>230</v>
      </c>
      <c r="E69" s="19"/>
      <c r="F69" s="19"/>
      <c r="G69" s="172">
        <f>G70+G71+G72+G73</f>
        <v>17225.5</v>
      </c>
    </row>
    <row r="70" spans="1:7" ht="24">
      <c r="A70" s="81" t="s">
        <v>122</v>
      </c>
      <c r="B70" s="17" t="s">
        <v>309</v>
      </c>
      <c r="C70" s="17" t="s">
        <v>251</v>
      </c>
      <c r="D70" s="17" t="s">
        <v>181</v>
      </c>
      <c r="E70" s="17" t="s">
        <v>403</v>
      </c>
      <c r="F70" s="17" t="s">
        <v>404</v>
      </c>
      <c r="G70" s="173">
        <f>9417</f>
        <v>9417</v>
      </c>
    </row>
    <row r="71" spans="1:7" ht="24">
      <c r="A71" s="81" t="s">
        <v>405</v>
      </c>
      <c r="B71" s="17" t="s">
        <v>309</v>
      </c>
      <c r="C71" s="17" t="s">
        <v>251</v>
      </c>
      <c r="D71" s="17" t="s">
        <v>181</v>
      </c>
      <c r="E71" s="17" t="s">
        <v>489</v>
      </c>
      <c r="F71" s="17" t="s">
        <v>490</v>
      </c>
      <c r="G71" s="173">
        <f>4075.2+557.1</f>
        <v>4632.3</v>
      </c>
    </row>
    <row r="72" spans="1:7" ht="36">
      <c r="A72" s="81" t="s">
        <v>262</v>
      </c>
      <c r="B72" s="17" t="s">
        <v>309</v>
      </c>
      <c r="C72" s="17" t="s">
        <v>251</v>
      </c>
      <c r="D72" s="17" t="s">
        <v>183</v>
      </c>
      <c r="E72" s="17" t="s">
        <v>406</v>
      </c>
      <c r="F72" s="17" t="s">
        <v>407</v>
      </c>
      <c r="G72" s="173">
        <v>751.2</v>
      </c>
    </row>
    <row r="73" spans="1:7" ht="12">
      <c r="A73" s="255" t="s">
        <v>436</v>
      </c>
      <c r="B73" s="17" t="s">
        <v>309</v>
      </c>
      <c r="C73" s="17" t="s">
        <v>251</v>
      </c>
      <c r="D73" s="17" t="s">
        <v>185</v>
      </c>
      <c r="E73" s="17"/>
      <c r="F73" s="17"/>
      <c r="G73" s="173">
        <v>2425</v>
      </c>
    </row>
    <row r="74" spans="1:7" ht="12">
      <c r="A74" s="51"/>
      <c r="B74" s="45"/>
      <c r="C74" s="45"/>
      <c r="D74" s="57"/>
      <c r="E74" s="45"/>
      <c r="F74" s="57"/>
      <c r="G74" s="173"/>
    </row>
    <row r="75" spans="1:7" ht="12">
      <c r="A75" s="52"/>
      <c r="B75" s="45"/>
      <c r="C75" s="45"/>
      <c r="D75" s="45"/>
      <c r="E75" s="46"/>
      <c r="F75" s="46"/>
      <c r="G75" s="172"/>
    </row>
    <row r="76" spans="1:7" ht="12">
      <c r="A76" s="86" t="s">
        <v>491</v>
      </c>
      <c r="B76" s="45" t="s">
        <v>451</v>
      </c>
      <c r="C76" s="46"/>
      <c r="D76" s="46"/>
      <c r="E76" s="46"/>
      <c r="F76" s="46"/>
      <c r="G76" s="171">
        <f>G80+G81</f>
        <v>976.4300000000001</v>
      </c>
    </row>
    <row r="77" spans="1:7" ht="12">
      <c r="A77" s="51" t="s">
        <v>180</v>
      </c>
      <c r="B77" s="45" t="s">
        <v>451</v>
      </c>
      <c r="C77" s="45" t="s">
        <v>181</v>
      </c>
      <c r="D77" s="46"/>
      <c r="E77" s="46"/>
      <c r="F77" s="46"/>
      <c r="G77" s="172">
        <f>G78</f>
        <v>369.31</v>
      </c>
    </row>
    <row r="78" spans="1:7" ht="12">
      <c r="A78" s="51" t="s">
        <v>190</v>
      </c>
      <c r="B78" s="45" t="s">
        <v>451</v>
      </c>
      <c r="C78" s="45" t="s">
        <v>181</v>
      </c>
      <c r="D78" s="45" t="s">
        <v>343</v>
      </c>
      <c r="E78" s="46"/>
      <c r="F78" s="46"/>
      <c r="G78" s="172">
        <f>G79</f>
        <v>369.31</v>
      </c>
    </row>
    <row r="79" spans="1:7" s="73" customFormat="1" ht="24">
      <c r="A79" s="52" t="s">
        <v>335</v>
      </c>
      <c r="B79" s="45" t="s">
        <v>451</v>
      </c>
      <c r="C79" s="45" t="s">
        <v>181</v>
      </c>
      <c r="D79" s="45" t="s">
        <v>343</v>
      </c>
      <c r="E79" s="46" t="s">
        <v>252</v>
      </c>
      <c r="F79" s="46"/>
      <c r="G79" s="172">
        <f>G80</f>
        <v>369.31</v>
      </c>
    </row>
    <row r="80" spans="1:7" ht="24">
      <c r="A80" s="55" t="s">
        <v>339</v>
      </c>
      <c r="B80" s="57" t="s">
        <v>451</v>
      </c>
      <c r="C80" s="57" t="s">
        <v>181</v>
      </c>
      <c r="D80" s="45" t="s">
        <v>343</v>
      </c>
      <c r="E80" s="57" t="s">
        <v>354</v>
      </c>
      <c r="F80" s="57" t="s">
        <v>350</v>
      </c>
      <c r="G80" s="173">
        <v>369.31</v>
      </c>
    </row>
    <row r="81" spans="1:7" ht="12">
      <c r="A81" s="52" t="s">
        <v>452</v>
      </c>
      <c r="B81" s="45" t="s">
        <v>451</v>
      </c>
      <c r="C81" s="45" t="s">
        <v>185</v>
      </c>
      <c r="D81" s="45" t="s">
        <v>342</v>
      </c>
      <c r="E81" s="45"/>
      <c r="F81" s="45"/>
      <c r="G81" s="35">
        <f>G82</f>
        <v>607.12</v>
      </c>
    </row>
    <row r="82" spans="1:7" ht="12">
      <c r="A82" s="55" t="s">
        <v>356</v>
      </c>
      <c r="B82" s="57" t="s">
        <v>451</v>
      </c>
      <c r="C82" s="57" t="s">
        <v>185</v>
      </c>
      <c r="D82" s="45" t="s">
        <v>342</v>
      </c>
      <c r="E82" s="45" t="s">
        <v>453</v>
      </c>
      <c r="F82" s="57" t="s">
        <v>350</v>
      </c>
      <c r="G82" s="35">
        <v>607.12</v>
      </c>
    </row>
    <row r="83" spans="1:7" ht="12">
      <c r="A83" s="55" t="s">
        <v>360</v>
      </c>
      <c r="B83" s="57" t="s">
        <v>451</v>
      </c>
      <c r="C83" s="57" t="s">
        <v>194</v>
      </c>
      <c r="D83" s="45" t="s">
        <v>201</v>
      </c>
      <c r="E83" s="57" t="s">
        <v>365</v>
      </c>
      <c r="F83" s="57" t="s">
        <v>350</v>
      </c>
      <c r="G83" s="173"/>
    </row>
    <row r="84" spans="1:7" ht="12">
      <c r="A84" s="55"/>
      <c r="B84" s="57"/>
      <c r="C84" s="57"/>
      <c r="D84" s="45"/>
      <c r="E84" s="57"/>
      <c r="F84" s="57"/>
      <c r="G84" s="173"/>
    </row>
    <row r="85" spans="1:7" ht="24">
      <c r="A85" s="86" t="s">
        <v>250</v>
      </c>
      <c r="B85" s="45" t="s">
        <v>404</v>
      </c>
      <c r="C85" s="46"/>
      <c r="D85" s="46"/>
      <c r="E85" s="46"/>
      <c r="F85" s="46"/>
      <c r="G85" s="171">
        <f>G86</f>
        <v>2604.9</v>
      </c>
    </row>
    <row r="86" spans="1:7" ht="12">
      <c r="A86" s="51" t="s">
        <v>191</v>
      </c>
      <c r="B86" s="45" t="s">
        <v>404</v>
      </c>
      <c r="C86" s="45" t="s">
        <v>185</v>
      </c>
      <c r="D86" s="46"/>
      <c r="E86" s="46"/>
      <c r="F86" s="46"/>
      <c r="G86" s="172">
        <f>G89+G92</f>
        <v>2604.9</v>
      </c>
    </row>
    <row r="87" spans="1:7" ht="12">
      <c r="A87" s="52" t="s">
        <v>192</v>
      </c>
      <c r="B87" s="45" t="s">
        <v>404</v>
      </c>
      <c r="C87" s="45" t="s">
        <v>185</v>
      </c>
      <c r="D87" s="45" t="s">
        <v>194</v>
      </c>
      <c r="E87" s="46"/>
      <c r="F87" s="46"/>
      <c r="G87" s="172">
        <f>G88</f>
        <v>2604.9</v>
      </c>
    </row>
    <row r="88" spans="1:7" ht="12">
      <c r="A88" s="52" t="s">
        <v>227</v>
      </c>
      <c r="B88" s="45" t="s">
        <v>404</v>
      </c>
      <c r="C88" s="45" t="s">
        <v>185</v>
      </c>
      <c r="D88" s="45" t="s">
        <v>194</v>
      </c>
      <c r="E88" s="45" t="s">
        <v>349</v>
      </c>
      <c r="F88" s="46"/>
      <c r="G88" s="172">
        <f>G89</f>
        <v>2604.9</v>
      </c>
    </row>
    <row r="89" spans="1:7" ht="12">
      <c r="A89" s="55" t="s">
        <v>228</v>
      </c>
      <c r="B89" s="45" t="s">
        <v>404</v>
      </c>
      <c r="C89" s="57" t="s">
        <v>185</v>
      </c>
      <c r="D89" s="45" t="s">
        <v>194</v>
      </c>
      <c r="E89" s="57" t="s">
        <v>351</v>
      </c>
      <c r="F89" s="45" t="s">
        <v>350</v>
      </c>
      <c r="G89" s="173">
        <v>2604.9</v>
      </c>
    </row>
    <row r="90" spans="1:7" ht="12" hidden="1">
      <c r="A90" s="52" t="s">
        <v>288</v>
      </c>
      <c r="B90" s="57" t="s">
        <v>404</v>
      </c>
      <c r="C90" s="57" t="s">
        <v>185</v>
      </c>
      <c r="D90" s="45" t="s">
        <v>342</v>
      </c>
      <c r="E90" s="57"/>
      <c r="F90" s="57"/>
      <c r="G90" s="173">
        <f>G91</f>
        <v>0</v>
      </c>
    </row>
    <row r="91" spans="1:7" ht="12" hidden="1">
      <c r="A91" s="52" t="s">
        <v>227</v>
      </c>
      <c r="B91" s="57" t="s">
        <v>404</v>
      </c>
      <c r="C91" s="57" t="s">
        <v>185</v>
      </c>
      <c r="D91" s="45" t="s">
        <v>342</v>
      </c>
      <c r="E91" s="57"/>
      <c r="F91" s="57"/>
      <c r="G91" s="173">
        <f>G92</f>
        <v>0</v>
      </c>
    </row>
    <row r="92" spans="1:7" ht="12" hidden="1">
      <c r="A92" s="55" t="s">
        <v>228</v>
      </c>
      <c r="B92" s="57" t="s">
        <v>404</v>
      </c>
      <c r="C92" s="57" t="s">
        <v>185</v>
      </c>
      <c r="D92" s="45" t="s">
        <v>342</v>
      </c>
      <c r="E92" s="57" t="s">
        <v>351</v>
      </c>
      <c r="F92" s="57" t="s">
        <v>350</v>
      </c>
      <c r="G92" s="173"/>
    </row>
    <row r="93" spans="1:7" ht="12" hidden="1">
      <c r="A93" s="55"/>
      <c r="B93" s="57"/>
      <c r="C93" s="57"/>
      <c r="D93" s="45"/>
      <c r="E93" s="57"/>
      <c r="F93" s="57"/>
      <c r="G93" s="173"/>
    </row>
    <row r="94" spans="1:7" ht="12">
      <c r="A94" s="55"/>
      <c r="B94" s="57"/>
      <c r="C94" s="57"/>
      <c r="D94" s="45"/>
      <c r="E94" s="57"/>
      <c r="F94" s="57"/>
      <c r="G94" s="173"/>
    </row>
    <row r="95" spans="1:7" ht="12">
      <c r="A95" s="86" t="s">
        <v>120</v>
      </c>
      <c r="B95" s="45" t="s">
        <v>244</v>
      </c>
      <c r="C95" s="46"/>
      <c r="D95" s="46"/>
      <c r="E95" s="46"/>
      <c r="F95" s="46"/>
      <c r="G95" s="171">
        <f>G96+G111</f>
        <v>111612.25</v>
      </c>
    </row>
    <row r="96" spans="1:7" ht="12">
      <c r="A96" s="51" t="s">
        <v>198</v>
      </c>
      <c r="B96" s="45" t="s">
        <v>244</v>
      </c>
      <c r="C96" s="45" t="s">
        <v>199</v>
      </c>
      <c r="D96" s="46"/>
      <c r="E96" s="46"/>
      <c r="F96" s="46"/>
      <c r="G96" s="172">
        <f>G97+G103+G107+G101</f>
        <v>107892.95</v>
      </c>
    </row>
    <row r="97" spans="1:7" ht="12">
      <c r="A97" s="52" t="s">
        <v>200</v>
      </c>
      <c r="B97" s="45" t="s">
        <v>244</v>
      </c>
      <c r="C97" s="45" t="s">
        <v>199</v>
      </c>
      <c r="D97" s="45" t="s">
        <v>201</v>
      </c>
      <c r="E97" s="46"/>
      <c r="F97" s="46"/>
      <c r="G97" s="172">
        <f>G98+G100</f>
        <v>104567.77</v>
      </c>
    </row>
    <row r="98" spans="1:7" ht="36" hidden="1">
      <c r="A98" s="55" t="s">
        <v>276</v>
      </c>
      <c r="B98" s="45" t="s">
        <v>244</v>
      </c>
      <c r="C98" s="45" t="s">
        <v>199</v>
      </c>
      <c r="D98" s="45" t="s">
        <v>201</v>
      </c>
      <c r="E98" s="45" t="s">
        <v>368</v>
      </c>
      <c r="F98" s="46" t="s">
        <v>226</v>
      </c>
      <c r="G98" s="172"/>
    </row>
    <row r="99" spans="1:7" ht="24">
      <c r="A99" s="52" t="s">
        <v>401</v>
      </c>
      <c r="B99" s="45" t="s">
        <v>244</v>
      </c>
      <c r="C99" s="45" t="s">
        <v>199</v>
      </c>
      <c r="D99" s="45" t="s">
        <v>201</v>
      </c>
      <c r="E99" s="45"/>
      <c r="F99" s="46"/>
      <c r="G99" s="172">
        <f>G100</f>
        <v>104567.77</v>
      </c>
    </row>
    <row r="100" spans="1:7" ht="12">
      <c r="A100" s="55" t="s">
        <v>402</v>
      </c>
      <c r="B100" s="45" t="s">
        <v>244</v>
      </c>
      <c r="C100" s="45" t="s">
        <v>199</v>
      </c>
      <c r="D100" s="45" t="s">
        <v>201</v>
      </c>
      <c r="E100" s="45" t="s">
        <v>366</v>
      </c>
      <c r="F100" s="45" t="s">
        <v>226</v>
      </c>
      <c r="G100" s="173">
        <f>104626.27-58.5</f>
        <v>104567.77</v>
      </c>
    </row>
    <row r="101" spans="1:7" ht="12">
      <c r="A101" s="55" t="s">
        <v>402</v>
      </c>
      <c r="B101" s="45" t="s">
        <v>244</v>
      </c>
      <c r="C101" s="45" t="s">
        <v>199</v>
      </c>
      <c r="D101" s="45" t="s">
        <v>201</v>
      </c>
      <c r="E101" s="45" t="s">
        <v>116</v>
      </c>
      <c r="F101" s="46" t="s">
        <v>350</v>
      </c>
      <c r="G101" s="172">
        <v>58.5</v>
      </c>
    </row>
    <row r="102" spans="1:7" ht="12">
      <c r="A102" s="44"/>
      <c r="B102" s="45"/>
      <c r="C102" s="45"/>
      <c r="D102" s="45"/>
      <c r="E102" s="45"/>
      <c r="F102" s="46"/>
      <c r="G102" s="176"/>
    </row>
    <row r="103" spans="1:7" ht="12">
      <c r="A103" s="52" t="s">
        <v>202</v>
      </c>
      <c r="B103" s="45" t="s">
        <v>244</v>
      </c>
      <c r="C103" s="45" t="s">
        <v>199</v>
      </c>
      <c r="D103" s="45" t="s">
        <v>199</v>
      </c>
      <c r="E103" s="46"/>
      <c r="F103" s="46"/>
      <c r="G103" s="172">
        <f>G104+G106</f>
        <v>397.89</v>
      </c>
    </row>
    <row r="104" spans="1:7" ht="12">
      <c r="A104" s="52" t="s">
        <v>269</v>
      </c>
      <c r="B104" s="45" t="s">
        <v>244</v>
      </c>
      <c r="C104" s="45" t="s">
        <v>199</v>
      </c>
      <c r="D104" s="45" t="s">
        <v>199</v>
      </c>
      <c r="E104" s="57" t="s">
        <v>581</v>
      </c>
      <c r="F104" s="45" t="s">
        <v>271</v>
      </c>
      <c r="G104" s="173">
        <f>G105</f>
        <v>397.89</v>
      </c>
    </row>
    <row r="105" spans="1:7" ht="12">
      <c r="A105" s="55" t="s">
        <v>272</v>
      </c>
      <c r="B105" s="45" t="s">
        <v>244</v>
      </c>
      <c r="C105" s="45" t="s">
        <v>199</v>
      </c>
      <c r="D105" s="45" t="s">
        <v>199</v>
      </c>
      <c r="E105" s="57" t="s">
        <v>581</v>
      </c>
      <c r="F105" s="45" t="s">
        <v>271</v>
      </c>
      <c r="G105" s="173">
        <f>215.15+182.74</f>
        <v>397.89</v>
      </c>
    </row>
    <row r="106" spans="1:7" ht="12">
      <c r="A106" s="55" t="s">
        <v>247</v>
      </c>
      <c r="B106" s="45" t="s">
        <v>244</v>
      </c>
      <c r="C106" s="45" t="s">
        <v>199</v>
      </c>
      <c r="D106" s="45" t="s">
        <v>199</v>
      </c>
      <c r="E106" s="57" t="s">
        <v>369</v>
      </c>
      <c r="F106" s="45" t="s">
        <v>350</v>
      </c>
      <c r="G106" s="173"/>
    </row>
    <row r="107" spans="1:7" ht="12">
      <c r="A107" s="51" t="s">
        <v>203</v>
      </c>
      <c r="B107" s="45" t="s">
        <v>244</v>
      </c>
      <c r="C107" s="45" t="s">
        <v>199</v>
      </c>
      <c r="D107" s="45" t="s">
        <v>210</v>
      </c>
      <c r="E107" s="46"/>
      <c r="F107" s="46"/>
      <c r="G107" s="172">
        <f>G108+G110</f>
        <v>2868.79</v>
      </c>
    </row>
    <row r="108" spans="1:7" ht="12">
      <c r="A108" s="52" t="s">
        <v>227</v>
      </c>
      <c r="B108" s="45" t="s">
        <v>244</v>
      </c>
      <c r="C108" s="45" t="s">
        <v>199</v>
      </c>
      <c r="D108" s="45" t="s">
        <v>210</v>
      </c>
      <c r="E108" s="45" t="s">
        <v>349</v>
      </c>
      <c r="F108" s="46"/>
      <c r="G108" s="172">
        <f>G109</f>
        <v>2793.79</v>
      </c>
    </row>
    <row r="109" spans="1:7" ht="12">
      <c r="A109" s="55" t="s">
        <v>228</v>
      </c>
      <c r="B109" s="45" t="s">
        <v>244</v>
      </c>
      <c r="C109" s="45" t="s">
        <v>199</v>
      </c>
      <c r="D109" s="45" t="s">
        <v>210</v>
      </c>
      <c r="E109" s="57" t="s">
        <v>351</v>
      </c>
      <c r="F109" s="45" t="s">
        <v>350</v>
      </c>
      <c r="G109" s="173">
        <v>2793.79</v>
      </c>
    </row>
    <row r="110" spans="1:7" ht="12">
      <c r="A110" s="51" t="s">
        <v>203</v>
      </c>
      <c r="B110" s="45" t="s">
        <v>244</v>
      </c>
      <c r="C110" s="45" t="s">
        <v>199</v>
      </c>
      <c r="D110" s="45" t="s">
        <v>210</v>
      </c>
      <c r="E110" s="57" t="s">
        <v>373</v>
      </c>
      <c r="F110" s="45" t="s">
        <v>226</v>
      </c>
      <c r="G110" s="173">
        <v>75</v>
      </c>
    </row>
    <row r="111" spans="1:7" ht="12">
      <c r="A111" s="51" t="s">
        <v>213</v>
      </c>
      <c r="B111" s="45" t="s">
        <v>244</v>
      </c>
      <c r="C111" s="45">
        <v>10</v>
      </c>
      <c r="D111" s="46"/>
      <c r="E111" s="46"/>
      <c r="F111" s="46"/>
      <c r="G111" s="172">
        <f>G116+G122+G112</f>
        <v>3719.3</v>
      </c>
    </row>
    <row r="112" spans="1:7" ht="10.5" customHeight="1">
      <c r="A112" s="52" t="s">
        <v>449</v>
      </c>
      <c r="B112" s="45" t="s">
        <v>244</v>
      </c>
      <c r="C112" s="45" t="s">
        <v>234</v>
      </c>
      <c r="D112" s="46" t="s">
        <v>183</v>
      </c>
      <c r="E112" s="46"/>
      <c r="F112" s="46"/>
      <c r="G112" s="172">
        <f>G114</f>
        <v>50.3</v>
      </c>
    </row>
    <row r="113" spans="1:7" ht="24" hidden="1">
      <c r="A113" s="55" t="s">
        <v>590</v>
      </c>
      <c r="B113" s="45" t="s">
        <v>244</v>
      </c>
      <c r="C113" s="45" t="s">
        <v>234</v>
      </c>
      <c r="D113" s="45" t="s">
        <v>183</v>
      </c>
      <c r="E113" s="46" t="s">
        <v>591</v>
      </c>
      <c r="F113" s="46" t="s">
        <v>229</v>
      </c>
      <c r="G113" s="172"/>
    </row>
    <row r="114" spans="1:7" ht="12">
      <c r="A114" s="82" t="s">
        <v>474</v>
      </c>
      <c r="B114" s="45" t="s">
        <v>244</v>
      </c>
      <c r="C114" s="45" t="s">
        <v>234</v>
      </c>
      <c r="D114" s="45" t="s">
        <v>183</v>
      </c>
      <c r="E114" s="46" t="s">
        <v>475</v>
      </c>
      <c r="F114" s="46"/>
      <c r="G114" s="172">
        <f>G115</f>
        <v>50.3</v>
      </c>
    </row>
    <row r="115" spans="1:7" ht="24">
      <c r="A115" s="83" t="s">
        <v>560</v>
      </c>
      <c r="B115" s="45" t="s">
        <v>244</v>
      </c>
      <c r="C115" s="45" t="s">
        <v>234</v>
      </c>
      <c r="D115" s="45" t="s">
        <v>183</v>
      </c>
      <c r="E115" s="46" t="s">
        <v>561</v>
      </c>
      <c r="F115" s="46" t="s">
        <v>350</v>
      </c>
      <c r="G115" s="172">
        <v>50.3</v>
      </c>
    </row>
    <row r="116" spans="1:7" ht="12">
      <c r="A116" s="52" t="s">
        <v>393</v>
      </c>
      <c r="B116" s="45" t="s">
        <v>244</v>
      </c>
      <c r="C116" s="45">
        <v>10</v>
      </c>
      <c r="D116" s="45" t="s">
        <v>185</v>
      </c>
      <c r="E116" s="46"/>
      <c r="F116" s="46"/>
      <c r="G116" s="172">
        <f>G117+G119+G121</f>
        <v>3091.4</v>
      </c>
    </row>
    <row r="117" spans="1:7" ht="24">
      <c r="A117" s="51" t="s">
        <v>394</v>
      </c>
      <c r="B117" s="84" t="s">
        <v>244</v>
      </c>
      <c r="C117" s="85">
        <v>10</v>
      </c>
      <c r="D117" s="84" t="s">
        <v>185</v>
      </c>
      <c r="E117" s="85">
        <v>5201300</v>
      </c>
      <c r="F117" s="46"/>
      <c r="G117" s="172">
        <f>G118</f>
        <v>2274.5</v>
      </c>
    </row>
    <row r="118" spans="1:7" ht="12">
      <c r="A118" s="55" t="s">
        <v>396</v>
      </c>
      <c r="B118" s="84" t="s">
        <v>244</v>
      </c>
      <c r="C118" s="85">
        <v>10</v>
      </c>
      <c r="D118" s="84" t="s">
        <v>185</v>
      </c>
      <c r="E118" s="85">
        <v>5201300</v>
      </c>
      <c r="F118" s="46" t="s">
        <v>229</v>
      </c>
      <c r="G118" s="172">
        <v>2274.5</v>
      </c>
    </row>
    <row r="119" spans="1:7" ht="24">
      <c r="A119" s="65" t="s">
        <v>398</v>
      </c>
      <c r="B119" s="84" t="s">
        <v>244</v>
      </c>
      <c r="C119" s="85">
        <v>10</v>
      </c>
      <c r="D119" s="84" t="s">
        <v>185</v>
      </c>
      <c r="E119" s="85">
        <v>5050502</v>
      </c>
      <c r="F119" s="46"/>
      <c r="G119" s="172">
        <v>69.9</v>
      </c>
    </row>
    <row r="120" spans="1:7" ht="12">
      <c r="A120" s="55" t="s">
        <v>391</v>
      </c>
      <c r="B120" s="84" t="s">
        <v>244</v>
      </c>
      <c r="C120" s="85">
        <v>10</v>
      </c>
      <c r="D120" s="84" t="s">
        <v>185</v>
      </c>
      <c r="E120" s="85">
        <v>5050502</v>
      </c>
      <c r="F120" s="46" t="s">
        <v>229</v>
      </c>
      <c r="G120" s="172">
        <v>69.9</v>
      </c>
    </row>
    <row r="121" spans="1:7" ht="48">
      <c r="A121" s="56" t="s">
        <v>291</v>
      </c>
      <c r="B121" s="45" t="s">
        <v>244</v>
      </c>
      <c r="C121" s="45" t="s">
        <v>234</v>
      </c>
      <c r="D121" s="45" t="s">
        <v>185</v>
      </c>
      <c r="E121" s="45" t="s">
        <v>399</v>
      </c>
      <c r="F121" s="45" t="s">
        <v>229</v>
      </c>
      <c r="G121" s="173">
        <v>747</v>
      </c>
    </row>
    <row r="122" spans="1:7" ht="12">
      <c r="A122" s="52" t="s">
        <v>227</v>
      </c>
      <c r="B122" s="84" t="s">
        <v>244</v>
      </c>
      <c r="C122" s="85">
        <v>10</v>
      </c>
      <c r="D122" s="84" t="s">
        <v>197</v>
      </c>
      <c r="E122" s="85"/>
      <c r="F122" s="46"/>
      <c r="G122" s="172">
        <f>G123</f>
        <v>577.6</v>
      </c>
    </row>
    <row r="123" spans="1:7" ht="12">
      <c r="A123" s="55" t="s">
        <v>493</v>
      </c>
      <c r="B123" s="84" t="s">
        <v>244</v>
      </c>
      <c r="C123" s="85">
        <v>10</v>
      </c>
      <c r="D123" s="84" t="s">
        <v>197</v>
      </c>
      <c r="E123" s="85">
        <v>20400</v>
      </c>
      <c r="F123" s="46" t="s">
        <v>350</v>
      </c>
      <c r="G123" s="172">
        <v>577.6</v>
      </c>
    </row>
    <row r="124" spans="1:7" ht="12">
      <c r="A124" s="55"/>
      <c r="B124" s="84"/>
      <c r="C124" s="85"/>
      <c r="D124" s="84"/>
      <c r="E124" s="85"/>
      <c r="F124" s="46"/>
      <c r="G124" s="172"/>
    </row>
    <row r="125" spans="1:7" ht="12">
      <c r="A125" s="137" t="s">
        <v>456</v>
      </c>
      <c r="B125" s="45" t="s">
        <v>494</v>
      </c>
      <c r="C125" s="45"/>
      <c r="D125" s="45"/>
      <c r="E125" s="57"/>
      <c r="F125" s="45"/>
      <c r="G125" s="177">
        <f>G127</f>
        <v>2583.01</v>
      </c>
    </row>
    <row r="126" spans="1:7" ht="12">
      <c r="A126" s="52" t="s">
        <v>249</v>
      </c>
      <c r="B126" s="45" t="s">
        <v>494</v>
      </c>
      <c r="C126" s="45" t="s">
        <v>199</v>
      </c>
      <c r="D126" s="45" t="s">
        <v>201</v>
      </c>
      <c r="E126" s="45">
        <v>4230000</v>
      </c>
      <c r="F126" s="46"/>
      <c r="G126" s="172"/>
    </row>
    <row r="127" spans="1:7" ht="12">
      <c r="A127" s="55" t="s">
        <v>402</v>
      </c>
      <c r="B127" s="45" t="s">
        <v>494</v>
      </c>
      <c r="C127" s="45" t="s">
        <v>199</v>
      </c>
      <c r="D127" s="45" t="s">
        <v>201</v>
      </c>
      <c r="E127" s="45" t="s">
        <v>367</v>
      </c>
      <c r="F127" s="45" t="s">
        <v>226</v>
      </c>
      <c r="G127" s="173">
        <v>2583.01</v>
      </c>
    </row>
    <row r="128" spans="1:7" ht="12">
      <c r="A128" s="55"/>
      <c r="B128" s="84"/>
      <c r="C128" s="85"/>
      <c r="D128" s="84"/>
      <c r="E128" s="85"/>
      <c r="F128" s="46"/>
      <c r="G128" s="172"/>
    </row>
    <row r="129" spans="1:7" ht="12">
      <c r="A129" s="137" t="s">
        <v>454</v>
      </c>
      <c r="B129" s="45" t="s">
        <v>229</v>
      </c>
      <c r="C129" s="45"/>
      <c r="D129" s="45"/>
      <c r="E129" s="57"/>
      <c r="F129" s="45"/>
      <c r="G129" s="177">
        <f>G131+G133</f>
        <v>2753.99</v>
      </c>
    </row>
    <row r="130" spans="1:7" ht="12">
      <c r="A130" s="52" t="s">
        <v>249</v>
      </c>
      <c r="B130" s="45" t="s">
        <v>229</v>
      </c>
      <c r="C130" s="45" t="s">
        <v>199</v>
      </c>
      <c r="D130" s="45" t="s">
        <v>201</v>
      </c>
      <c r="E130" s="45">
        <v>4230000</v>
      </c>
      <c r="F130" s="46"/>
      <c r="G130" s="172"/>
    </row>
    <row r="131" spans="1:7" ht="12">
      <c r="A131" s="55" t="s">
        <v>402</v>
      </c>
      <c r="B131" s="45" t="s">
        <v>229</v>
      </c>
      <c r="C131" s="45" t="s">
        <v>199</v>
      </c>
      <c r="D131" s="45" t="s">
        <v>201</v>
      </c>
      <c r="E131" s="45" t="s">
        <v>367</v>
      </c>
      <c r="F131" s="45" t="s">
        <v>226</v>
      </c>
      <c r="G131" s="173">
        <v>2752.79</v>
      </c>
    </row>
    <row r="132" spans="1:7" ht="12">
      <c r="A132" s="52" t="s">
        <v>449</v>
      </c>
      <c r="B132" s="45" t="s">
        <v>229</v>
      </c>
      <c r="C132" s="45" t="s">
        <v>234</v>
      </c>
      <c r="D132" s="45" t="s">
        <v>183</v>
      </c>
      <c r="E132" s="46" t="s">
        <v>548</v>
      </c>
      <c r="F132" s="46"/>
      <c r="G132" s="173">
        <v>1.2</v>
      </c>
    </row>
    <row r="133" spans="1:7" ht="24">
      <c r="A133" s="52" t="s">
        <v>499</v>
      </c>
      <c r="B133" s="45" t="s">
        <v>229</v>
      </c>
      <c r="C133" s="45" t="s">
        <v>234</v>
      </c>
      <c r="D133" s="45" t="s">
        <v>183</v>
      </c>
      <c r="E133" s="46" t="s">
        <v>461</v>
      </c>
      <c r="F133" s="46"/>
      <c r="G133" s="173">
        <v>1.2</v>
      </c>
    </row>
    <row r="134" spans="1:7" ht="12">
      <c r="A134" s="55" t="s">
        <v>391</v>
      </c>
      <c r="B134" s="45" t="s">
        <v>229</v>
      </c>
      <c r="C134" s="45" t="s">
        <v>234</v>
      </c>
      <c r="D134" s="45" t="s">
        <v>183</v>
      </c>
      <c r="E134" s="46" t="s">
        <v>461</v>
      </c>
      <c r="F134" s="46" t="s">
        <v>229</v>
      </c>
      <c r="G134" s="172">
        <v>1.2</v>
      </c>
    </row>
    <row r="135" spans="1:7" ht="12">
      <c r="A135" s="55"/>
      <c r="B135" s="45"/>
      <c r="C135" s="45"/>
      <c r="D135" s="45"/>
      <c r="E135" s="46"/>
      <c r="F135" s="46"/>
      <c r="G135" s="172"/>
    </row>
    <row r="136" spans="1:7" ht="12">
      <c r="A136" s="137" t="s">
        <v>455</v>
      </c>
      <c r="B136" s="45" t="s">
        <v>363</v>
      </c>
      <c r="C136" s="45"/>
      <c r="D136" s="45"/>
      <c r="E136" s="57"/>
      <c r="F136" s="45"/>
      <c r="G136" s="177">
        <f>G138</f>
        <v>913</v>
      </c>
    </row>
    <row r="137" spans="1:7" ht="12">
      <c r="A137" s="52" t="s">
        <v>249</v>
      </c>
      <c r="B137" s="45" t="s">
        <v>363</v>
      </c>
      <c r="C137" s="45" t="s">
        <v>199</v>
      </c>
      <c r="D137" s="45" t="s">
        <v>201</v>
      </c>
      <c r="E137" s="45">
        <v>4230000</v>
      </c>
      <c r="F137" s="46"/>
      <c r="G137" s="172"/>
    </row>
    <row r="138" spans="1:7" ht="12">
      <c r="A138" s="55" t="s">
        <v>402</v>
      </c>
      <c r="B138" s="45" t="s">
        <v>363</v>
      </c>
      <c r="C138" s="45" t="s">
        <v>199</v>
      </c>
      <c r="D138" s="45" t="s">
        <v>201</v>
      </c>
      <c r="E138" s="45" t="s">
        <v>367</v>
      </c>
      <c r="F138" s="45" t="s">
        <v>226</v>
      </c>
      <c r="G138" s="173">
        <v>913</v>
      </c>
    </row>
    <row r="139" spans="1:7" ht="12">
      <c r="A139" s="55"/>
      <c r="B139" s="57"/>
      <c r="C139" s="57"/>
      <c r="D139" s="45"/>
      <c r="E139" s="57"/>
      <c r="F139" s="57"/>
      <c r="G139" s="173"/>
    </row>
    <row r="140" spans="1:7" ht="12">
      <c r="A140" s="137" t="s">
        <v>457</v>
      </c>
      <c r="B140" s="45" t="s">
        <v>495</v>
      </c>
      <c r="C140" s="45"/>
      <c r="D140" s="45"/>
      <c r="E140" s="57"/>
      <c r="F140" s="45"/>
      <c r="G140" s="177">
        <f>G142</f>
        <v>734.6</v>
      </c>
    </row>
    <row r="141" spans="1:7" ht="24">
      <c r="A141" s="52" t="s">
        <v>248</v>
      </c>
      <c r="B141" s="45" t="s">
        <v>495</v>
      </c>
      <c r="C141" s="45" t="s">
        <v>199</v>
      </c>
      <c r="D141" s="45" t="s">
        <v>210</v>
      </c>
      <c r="E141" s="45">
        <v>4350000</v>
      </c>
      <c r="F141" s="46"/>
      <c r="G141" s="172">
        <f>G142</f>
        <v>734.6</v>
      </c>
    </row>
    <row r="142" spans="1:7" ht="12">
      <c r="A142" s="55" t="s">
        <v>402</v>
      </c>
      <c r="B142" s="45" t="s">
        <v>495</v>
      </c>
      <c r="C142" s="45" t="s">
        <v>199</v>
      </c>
      <c r="D142" s="45" t="s">
        <v>210</v>
      </c>
      <c r="E142" s="57" t="s">
        <v>373</v>
      </c>
      <c r="F142" s="45" t="s">
        <v>226</v>
      </c>
      <c r="G142" s="173">
        <v>734.6</v>
      </c>
    </row>
    <row r="143" spans="1:7" ht="12">
      <c r="A143" s="55"/>
      <c r="B143" s="45"/>
      <c r="C143" s="45"/>
      <c r="D143" s="45"/>
      <c r="E143" s="46"/>
      <c r="F143" s="46"/>
      <c r="G143" s="173"/>
    </row>
    <row r="144" spans="1:7" ht="24">
      <c r="A144" s="86" t="s">
        <v>239</v>
      </c>
      <c r="B144" s="45" t="s">
        <v>240</v>
      </c>
      <c r="C144" s="46"/>
      <c r="D144" s="46"/>
      <c r="E144" s="46"/>
      <c r="F144" s="46"/>
      <c r="G144" s="171">
        <f>G148+G150</f>
        <v>1085.45</v>
      </c>
    </row>
    <row r="145" spans="1:7" ht="12">
      <c r="A145" s="51" t="s">
        <v>206</v>
      </c>
      <c r="B145" s="45" t="s">
        <v>240</v>
      </c>
      <c r="C145" s="45" t="s">
        <v>205</v>
      </c>
      <c r="D145" s="46"/>
      <c r="E145" s="46"/>
      <c r="F145" s="46"/>
      <c r="G145" s="172">
        <f>G146</f>
        <v>1085.45</v>
      </c>
    </row>
    <row r="146" spans="1:7" ht="24">
      <c r="A146" s="51" t="s">
        <v>208</v>
      </c>
      <c r="B146" s="45" t="s">
        <v>240</v>
      </c>
      <c r="C146" s="45" t="s">
        <v>205</v>
      </c>
      <c r="D146" s="45" t="s">
        <v>197</v>
      </c>
      <c r="E146" s="46"/>
      <c r="F146" s="46"/>
      <c r="G146" s="172">
        <f>G147+G149</f>
        <v>1085.45</v>
      </c>
    </row>
    <row r="147" spans="1:7" ht="12">
      <c r="A147" s="52" t="s">
        <v>227</v>
      </c>
      <c r="B147" s="45" t="s">
        <v>240</v>
      </c>
      <c r="C147" s="45" t="s">
        <v>205</v>
      </c>
      <c r="D147" s="45" t="s">
        <v>197</v>
      </c>
      <c r="E147" s="45" t="s">
        <v>349</v>
      </c>
      <c r="F147" s="46"/>
      <c r="G147" s="172">
        <f>G148</f>
        <v>668.75</v>
      </c>
    </row>
    <row r="148" spans="1:7" ht="12">
      <c r="A148" s="55" t="s">
        <v>228</v>
      </c>
      <c r="B148" s="45" t="s">
        <v>240</v>
      </c>
      <c r="C148" s="57" t="s">
        <v>205</v>
      </c>
      <c r="D148" s="45" t="s">
        <v>197</v>
      </c>
      <c r="E148" s="45" t="s">
        <v>351</v>
      </c>
      <c r="F148" s="45" t="s">
        <v>350</v>
      </c>
      <c r="G148" s="173">
        <v>668.75</v>
      </c>
    </row>
    <row r="149" spans="1:7" ht="12">
      <c r="A149" s="52" t="s">
        <v>241</v>
      </c>
      <c r="B149" s="45" t="s">
        <v>240</v>
      </c>
      <c r="C149" s="57" t="s">
        <v>205</v>
      </c>
      <c r="D149" s="45" t="s">
        <v>197</v>
      </c>
      <c r="E149" s="45"/>
      <c r="F149" s="45"/>
      <c r="G149" s="173">
        <f>G150</f>
        <v>416.7</v>
      </c>
    </row>
    <row r="150" spans="1:7" ht="12">
      <c r="A150" s="55" t="s">
        <v>402</v>
      </c>
      <c r="B150" s="45" t="s">
        <v>240</v>
      </c>
      <c r="C150" s="57" t="s">
        <v>205</v>
      </c>
      <c r="D150" s="45" t="s">
        <v>197</v>
      </c>
      <c r="E150" s="45" t="s">
        <v>381</v>
      </c>
      <c r="F150" s="45" t="s">
        <v>226</v>
      </c>
      <c r="G150" s="173">
        <v>416.7</v>
      </c>
    </row>
    <row r="151" spans="1:7" ht="12">
      <c r="A151" s="67"/>
      <c r="B151" s="45"/>
      <c r="C151" s="45"/>
      <c r="D151" s="45"/>
      <c r="E151" s="45"/>
      <c r="F151" s="45"/>
      <c r="G151" s="173"/>
    </row>
    <row r="152" spans="1:7" ht="12">
      <c r="A152" s="86" t="s">
        <v>496</v>
      </c>
      <c r="B152" s="45" t="s">
        <v>407</v>
      </c>
      <c r="C152" s="45"/>
      <c r="D152" s="45"/>
      <c r="E152" s="46"/>
      <c r="F152" s="46"/>
      <c r="G152" s="171">
        <f>G154</f>
        <v>2972.27</v>
      </c>
    </row>
    <row r="153" spans="1:7" ht="24">
      <c r="A153" s="51" t="s">
        <v>242</v>
      </c>
      <c r="B153" s="45" t="s">
        <v>407</v>
      </c>
      <c r="C153" s="45" t="s">
        <v>205</v>
      </c>
      <c r="D153" s="45" t="s">
        <v>181</v>
      </c>
      <c r="E153" s="45">
        <v>4400000</v>
      </c>
      <c r="F153" s="46"/>
      <c r="G153" s="172"/>
    </row>
    <row r="154" spans="1:7" s="73" customFormat="1" ht="12">
      <c r="A154" s="55" t="s">
        <v>402</v>
      </c>
      <c r="B154" s="45" t="s">
        <v>407</v>
      </c>
      <c r="C154" s="57" t="s">
        <v>205</v>
      </c>
      <c r="D154" s="57" t="s">
        <v>181</v>
      </c>
      <c r="E154" s="57" t="s">
        <v>374</v>
      </c>
      <c r="F154" s="57" t="s">
        <v>226</v>
      </c>
      <c r="G154" s="173">
        <v>2972.27</v>
      </c>
    </row>
    <row r="155" spans="1:7" ht="12">
      <c r="A155" s="52"/>
      <c r="B155" s="45"/>
      <c r="C155" s="45"/>
      <c r="D155" s="45"/>
      <c r="E155" s="45"/>
      <c r="F155" s="45"/>
      <c r="G155" s="173"/>
    </row>
    <row r="156" spans="1:7" ht="12">
      <c r="A156" s="137" t="s">
        <v>497</v>
      </c>
      <c r="B156" s="45" t="s">
        <v>435</v>
      </c>
      <c r="C156" s="45"/>
      <c r="D156" s="45"/>
      <c r="E156" s="45"/>
      <c r="F156" s="45"/>
      <c r="G156" s="177">
        <f>G158+G159</f>
        <v>2684.81</v>
      </c>
    </row>
    <row r="157" spans="1:7" ht="12">
      <c r="A157" s="52" t="s">
        <v>243</v>
      </c>
      <c r="B157" s="45" t="s">
        <v>435</v>
      </c>
      <c r="C157" s="45" t="s">
        <v>205</v>
      </c>
      <c r="D157" s="45" t="s">
        <v>181</v>
      </c>
      <c r="E157" s="45">
        <v>4420000</v>
      </c>
      <c r="F157" s="46"/>
      <c r="G157" s="172">
        <f>G158</f>
        <v>2684.81</v>
      </c>
    </row>
    <row r="158" spans="1:7" ht="12">
      <c r="A158" s="55" t="s">
        <v>402</v>
      </c>
      <c r="B158" s="45" t="s">
        <v>435</v>
      </c>
      <c r="C158" s="45" t="s">
        <v>205</v>
      </c>
      <c r="D158" s="45" t="s">
        <v>181</v>
      </c>
      <c r="E158" s="45" t="s">
        <v>375</v>
      </c>
      <c r="F158" s="45" t="s">
        <v>226</v>
      </c>
      <c r="G158" s="173">
        <v>2684.81</v>
      </c>
    </row>
    <row r="159" spans="1:7" ht="24">
      <c r="A159" s="52" t="s">
        <v>376</v>
      </c>
      <c r="B159" s="45" t="s">
        <v>435</v>
      </c>
      <c r="C159" s="45" t="s">
        <v>205</v>
      </c>
      <c r="D159" s="57" t="s">
        <v>181</v>
      </c>
      <c r="E159" s="57" t="s">
        <v>377</v>
      </c>
      <c r="F159" s="45"/>
      <c r="G159" s="173">
        <f>G160</f>
        <v>0</v>
      </c>
    </row>
    <row r="160" spans="1:7" ht="24">
      <c r="A160" s="55" t="s">
        <v>378</v>
      </c>
      <c r="B160" s="45" t="s">
        <v>435</v>
      </c>
      <c r="C160" s="45" t="s">
        <v>205</v>
      </c>
      <c r="D160" s="57" t="s">
        <v>181</v>
      </c>
      <c r="E160" s="57" t="s">
        <v>379</v>
      </c>
      <c r="F160" s="45" t="s">
        <v>226</v>
      </c>
      <c r="G160" s="173"/>
    </row>
    <row r="161" spans="1:7" ht="12">
      <c r="A161" s="52" t="s">
        <v>202</v>
      </c>
      <c r="B161" s="45"/>
      <c r="C161" s="45"/>
      <c r="D161" s="45"/>
      <c r="E161" s="46"/>
      <c r="F161" s="46"/>
      <c r="G161" s="172"/>
    </row>
    <row r="162" spans="1:7" ht="12">
      <c r="A162" s="52" t="s">
        <v>269</v>
      </c>
      <c r="B162" s="45" t="s">
        <v>244</v>
      </c>
      <c r="C162" s="45" t="s">
        <v>199</v>
      </c>
      <c r="D162" s="45" t="s">
        <v>199</v>
      </c>
      <c r="E162" s="45" t="s">
        <v>270</v>
      </c>
      <c r="F162" s="46"/>
      <c r="G162" s="172"/>
    </row>
    <row r="163" spans="1:7" ht="12">
      <c r="A163" s="55" t="s">
        <v>402</v>
      </c>
      <c r="B163" s="45" t="s">
        <v>244</v>
      </c>
      <c r="C163" s="45" t="s">
        <v>199</v>
      </c>
      <c r="D163" s="45" t="s">
        <v>199</v>
      </c>
      <c r="E163" s="57" t="s">
        <v>372</v>
      </c>
      <c r="F163" s="45" t="s">
        <v>226</v>
      </c>
      <c r="G163" s="173"/>
    </row>
    <row r="164" spans="1:7" ht="12">
      <c r="A164" s="55"/>
      <c r="B164" s="45"/>
      <c r="C164" s="45"/>
      <c r="D164" s="45"/>
      <c r="E164" s="57"/>
      <c r="F164" s="45"/>
      <c r="G164" s="173"/>
    </row>
    <row r="165" spans="1:7" ht="12">
      <c r="A165" s="86" t="s">
        <v>119</v>
      </c>
      <c r="B165" s="45" t="s">
        <v>117</v>
      </c>
      <c r="C165" s="57"/>
      <c r="D165" s="45"/>
      <c r="E165" s="57"/>
      <c r="F165" s="57"/>
      <c r="G165" s="177">
        <f>G168</f>
        <v>489</v>
      </c>
    </row>
    <row r="166" spans="1:7" ht="12">
      <c r="A166" s="51" t="s">
        <v>400</v>
      </c>
      <c r="B166" s="45" t="s">
        <v>117</v>
      </c>
      <c r="C166" s="45" t="s">
        <v>210</v>
      </c>
      <c r="D166" s="46"/>
      <c r="E166" s="46"/>
      <c r="F166" s="46"/>
      <c r="G166" s="172">
        <f>G167</f>
        <v>489</v>
      </c>
    </row>
    <row r="167" spans="1:7" ht="12">
      <c r="A167" s="52" t="s">
        <v>345</v>
      </c>
      <c r="B167" s="45" t="s">
        <v>117</v>
      </c>
      <c r="C167" s="45" t="s">
        <v>210</v>
      </c>
      <c r="D167" s="45" t="s">
        <v>181</v>
      </c>
      <c r="E167" s="46"/>
      <c r="F167" s="46"/>
      <c r="G167" s="172">
        <f>G168</f>
        <v>489</v>
      </c>
    </row>
    <row r="168" spans="1:7" ht="12">
      <c r="A168" s="52" t="s">
        <v>238</v>
      </c>
      <c r="B168" s="45" t="s">
        <v>117</v>
      </c>
      <c r="C168" s="45" t="s">
        <v>210</v>
      </c>
      <c r="D168" s="45" t="s">
        <v>181</v>
      </c>
      <c r="E168" s="45">
        <v>4700000</v>
      </c>
      <c r="F168" s="46"/>
      <c r="G168" s="175">
        <f>G169</f>
        <v>489</v>
      </c>
    </row>
    <row r="169" spans="1:7" ht="12">
      <c r="A169" s="55" t="s">
        <v>402</v>
      </c>
      <c r="B169" s="45" t="s">
        <v>117</v>
      </c>
      <c r="C169" s="45" t="s">
        <v>210</v>
      </c>
      <c r="D169" s="57" t="s">
        <v>181</v>
      </c>
      <c r="E169" s="45" t="s">
        <v>382</v>
      </c>
      <c r="F169" s="45" t="s">
        <v>226</v>
      </c>
      <c r="G169" s="173">
        <v>489</v>
      </c>
    </row>
    <row r="170" spans="1:7" ht="12">
      <c r="A170" s="52"/>
      <c r="B170" s="45"/>
      <c r="C170" s="45"/>
      <c r="D170" s="45"/>
      <c r="E170" s="46"/>
      <c r="F170" s="46"/>
      <c r="G170" s="173"/>
    </row>
    <row r="171" spans="1:7" ht="12">
      <c r="A171" s="137" t="s">
        <v>543</v>
      </c>
      <c r="B171" s="138"/>
      <c r="C171" s="138"/>
      <c r="D171" s="139"/>
      <c r="E171" s="138"/>
      <c r="F171" s="138"/>
      <c r="G171" s="177">
        <f>G172+G183+G187</f>
        <v>7038.339999999999</v>
      </c>
    </row>
    <row r="172" spans="1:7" ht="12">
      <c r="A172" s="51" t="s">
        <v>400</v>
      </c>
      <c r="B172" s="45" t="s">
        <v>310</v>
      </c>
      <c r="C172" s="45" t="s">
        <v>210</v>
      </c>
      <c r="D172" s="46"/>
      <c r="E172" s="46"/>
      <c r="F172" s="46"/>
      <c r="G172" s="172">
        <f>G173+G176+G180</f>
        <v>6474.009999999999</v>
      </c>
    </row>
    <row r="173" spans="1:7" ht="12">
      <c r="A173" s="52" t="s">
        <v>345</v>
      </c>
      <c r="B173" s="45" t="s">
        <v>310</v>
      </c>
      <c r="C173" s="45" t="s">
        <v>210</v>
      </c>
      <c r="D173" s="45" t="s">
        <v>181</v>
      </c>
      <c r="E173" s="46"/>
      <c r="F173" s="46"/>
      <c r="G173" s="172">
        <f>G174</f>
        <v>896.94</v>
      </c>
    </row>
    <row r="174" spans="1:7" ht="12">
      <c r="A174" s="52" t="s">
        <v>238</v>
      </c>
      <c r="B174" s="45" t="s">
        <v>310</v>
      </c>
      <c r="C174" s="45" t="s">
        <v>210</v>
      </c>
      <c r="D174" s="45" t="s">
        <v>181</v>
      </c>
      <c r="E174" s="45">
        <v>4700000</v>
      </c>
      <c r="F174" s="46"/>
      <c r="G174" s="172">
        <f>G175</f>
        <v>896.94</v>
      </c>
    </row>
    <row r="175" spans="1:7" ht="12">
      <c r="A175" s="55" t="s">
        <v>402</v>
      </c>
      <c r="B175" s="45" t="s">
        <v>310</v>
      </c>
      <c r="C175" s="45" t="s">
        <v>210</v>
      </c>
      <c r="D175" s="57" t="s">
        <v>181</v>
      </c>
      <c r="E175" s="45" t="s">
        <v>382</v>
      </c>
      <c r="F175" s="45" t="s">
        <v>226</v>
      </c>
      <c r="G175" s="173">
        <v>896.94</v>
      </c>
    </row>
    <row r="176" spans="1:7" ht="12">
      <c r="A176" s="52" t="s">
        <v>346</v>
      </c>
      <c r="B176" s="45" t="s">
        <v>310</v>
      </c>
      <c r="C176" s="45" t="s">
        <v>210</v>
      </c>
      <c r="D176" s="57" t="s">
        <v>201</v>
      </c>
      <c r="E176" s="45"/>
      <c r="F176" s="45"/>
      <c r="G176" s="173">
        <f>G177+G179</f>
        <v>4297.36</v>
      </c>
    </row>
    <row r="177" spans="1:7" ht="12">
      <c r="A177" s="51" t="s">
        <v>480</v>
      </c>
      <c r="B177" s="45" t="s">
        <v>310</v>
      </c>
      <c r="C177" s="45" t="s">
        <v>210</v>
      </c>
      <c r="D177" s="45" t="s">
        <v>201</v>
      </c>
      <c r="E177" s="45" t="s">
        <v>384</v>
      </c>
      <c r="F177" s="46"/>
      <c r="G177" s="172">
        <f>G178</f>
        <v>3429.3599999999997</v>
      </c>
    </row>
    <row r="178" spans="1:7" ht="12">
      <c r="A178" s="55" t="s">
        <v>402</v>
      </c>
      <c r="B178" s="45" t="s">
        <v>310</v>
      </c>
      <c r="C178" s="45" t="s">
        <v>210</v>
      </c>
      <c r="D178" s="57" t="s">
        <v>201</v>
      </c>
      <c r="E178" s="57" t="s">
        <v>382</v>
      </c>
      <c r="F178" s="45" t="s">
        <v>226</v>
      </c>
      <c r="G178" s="173">
        <f>260.91+3007.95+160.5</f>
        <v>3429.3599999999997</v>
      </c>
    </row>
    <row r="179" spans="1:7" ht="25.5" customHeight="1">
      <c r="A179" s="58" t="s">
        <v>277</v>
      </c>
      <c r="B179" s="45" t="s">
        <v>310</v>
      </c>
      <c r="C179" s="46" t="s">
        <v>210</v>
      </c>
      <c r="D179" s="46" t="s">
        <v>201</v>
      </c>
      <c r="E179" s="46" t="s">
        <v>383</v>
      </c>
      <c r="F179" s="46" t="s">
        <v>226</v>
      </c>
      <c r="G179" s="173">
        <f>1003.3-135.3</f>
        <v>868</v>
      </c>
    </row>
    <row r="180" spans="1:7" ht="12">
      <c r="A180" s="58" t="s">
        <v>347</v>
      </c>
      <c r="B180" s="45" t="s">
        <v>310</v>
      </c>
      <c r="C180" s="46" t="s">
        <v>210</v>
      </c>
      <c r="D180" s="46" t="s">
        <v>185</v>
      </c>
      <c r="E180" s="46"/>
      <c r="F180" s="46"/>
      <c r="G180" s="173">
        <f>G181</f>
        <v>1279.71</v>
      </c>
    </row>
    <row r="181" spans="1:7" ht="12">
      <c r="A181" s="52" t="s">
        <v>238</v>
      </c>
      <c r="B181" s="45" t="s">
        <v>310</v>
      </c>
      <c r="C181" s="62" t="s">
        <v>210</v>
      </c>
      <c r="D181" s="62" t="s">
        <v>185</v>
      </c>
      <c r="E181" s="62" t="s">
        <v>384</v>
      </c>
      <c r="F181" s="62"/>
      <c r="G181" s="173">
        <f>G182</f>
        <v>1279.71</v>
      </c>
    </row>
    <row r="182" spans="1:7" ht="12">
      <c r="A182" s="55" t="s">
        <v>371</v>
      </c>
      <c r="B182" s="45" t="s">
        <v>310</v>
      </c>
      <c r="C182" s="62" t="s">
        <v>210</v>
      </c>
      <c r="D182" s="62" t="s">
        <v>185</v>
      </c>
      <c r="E182" s="62" t="s">
        <v>382</v>
      </c>
      <c r="F182" s="62" t="s">
        <v>226</v>
      </c>
      <c r="G182" s="173">
        <v>1279.71</v>
      </c>
    </row>
    <row r="183" spans="1:7" ht="12">
      <c r="A183" s="52" t="s">
        <v>449</v>
      </c>
      <c r="B183" s="45" t="s">
        <v>310</v>
      </c>
      <c r="C183" s="45" t="s">
        <v>234</v>
      </c>
      <c r="D183" s="45" t="s">
        <v>183</v>
      </c>
      <c r="E183" s="46" t="s">
        <v>548</v>
      </c>
      <c r="F183" s="46"/>
      <c r="G183" s="173">
        <f>G184</f>
        <v>300</v>
      </c>
    </row>
    <row r="184" spans="1:7" ht="24">
      <c r="A184" s="52" t="s">
        <v>499</v>
      </c>
      <c r="B184" s="45" t="s">
        <v>310</v>
      </c>
      <c r="C184" s="45" t="s">
        <v>234</v>
      </c>
      <c r="D184" s="45" t="s">
        <v>183</v>
      </c>
      <c r="E184" s="46" t="s">
        <v>461</v>
      </c>
      <c r="F184" s="46"/>
      <c r="G184" s="173">
        <f>G185</f>
        <v>300</v>
      </c>
    </row>
    <row r="185" spans="1:7" ht="12">
      <c r="A185" s="55" t="s">
        <v>391</v>
      </c>
      <c r="B185" s="45" t="s">
        <v>310</v>
      </c>
      <c r="C185" s="45" t="s">
        <v>234</v>
      </c>
      <c r="D185" s="45" t="s">
        <v>183</v>
      </c>
      <c r="E185" s="46" t="s">
        <v>461</v>
      </c>
      <c r="F185" s="46" t="s">
        <v>229</v>
      </c>
      <c r="G185" s="173">
        <v>300</v>
      </c>
    </row>
    <row r="186" spans="1:7" ht="12">
      <c r="A186" s="52" t="s">
        <v>274</v>
      </c>
      <c r="B186" s="45" t="s">
        <v>310</v>
      </c>
      <c r="C186" s="45" t="s">
        <v>234</v>
      </c>
      <c r="D186" s="45" t="s">
        <v>183</v>
      </c>
      <c r="E186" s="46" t="s">
        <v>275</v>
      </c>
      <c r="F186" s="46"/>
      <c r="G186" s="173">
        <f>G187</f>
        <v>264.33</v>
      </c>
    </row>
    <row r="187" spans="1:7" ht="24">
      <c r="A187" s="83" t="s">
        <v>558</v>
      </c>
      <c r="B187" s="45" t="s">
        <v>310</v>
      </c>
      <c r="C187" s="45" t="s">
        <v>234</v>
      </c>
      <c r="D187" s="45" t="s">
        <v>183</v>
      </c>
      <c r="E187" s="46" t="s">
        <v>559</v>
      </c>
      <c r="F187" s="46" t="s">
        <v>350</v>
      </c>
      <c r="G187" s="173">
        <v>264.33</v>
      </c>
    </row>
    <row r="188" spans="1:7" ht="12">
      <c r="A188" s="55"/>
      <c r="B188" s="45"/>
      <c r="C188" s="62"/>
      <c r="D188" s="62"/>
      <c r="E188" s="62"/>
      <c r="F188" s="62"/>
      <c r="G188" s="173"/>
    </row>
    <row r="189" spans="1:7" ht="12">
      <c r="A189" s="137" t="s">
        <v>544</v>
      </c>
      <c r="B189" s="138"/>
      <c r="C189" s="138"/>
      <c r="D189" s="139"/>
      <c r="E189" s="138"/>
      <c r="F189" s="138"/>
      <c r="G189" s="177">
        <f>G190+G201</f>
        <v>6220.169999999999</v>
      </c>
    </row>
    <row r="190" spans="1:7" ht="12">
      <c r="A190" s="51" t="s">
        <v>400</v>
      </c>
      <c r="B190" s="45" t="s">
        <v>353</v>
      </c>
      <c r="C190" s="45" t="s">
        <v>210</v>
      </c>
      <c r="D190" s="46"/>
      <c r="E190" s="46"/>
      <c r="F190" s="46"/>
      <c r="G190" s="172">
        <f>G191+G194+G198</f>
        <v>5802.799999999999</v>
      </c>
    </row>
    <row r="191" spans="1:7" ht="12">
      <c r="A191" s="52" t="s">
        <v>345</v>
      </c>
      <c r="B191" s="45" t="s">
        <v>353</v>
      </c>
      <c r="C191" s="45" t="s">
        <v>210</v>
      </c>
      <c r="D191" s="45" t="s">
        <v>181</v>
      </c>
      <c r="E191" s="46"/>
      <c r="F191" s="46"/>
      <c r="G191" s="172">
        <f>G192</f>
        <v>702.8</v>
      </c>
    </row>
    <row r="192" spans="1:7" ht="12">
      <c r="A192" s="52" t="s">
        <v>238</v>
      </c>
      <c r="B192" s="45" t="s">
        <v>353</v>
      </c>
      <c r="C192" s="45" t="s">
        <v>210</v>
      </c>
      <c r="D192" s="45" t="s">
        <v>181</v>
      </c>
      <c r="E192" s="45">
        <v>4700000</v>
      </c>
      <c r="F192" s="46"/>
      <c r="G192" s="172">
        <f>G193</f>
        <v>702.8</v>
      </c>
    </row>
    <row r="193" spans="1:7" ht="12">
      <c r="A193" s="55" t="s">
        <v>402</v>
      </c>
      <c r="B193" s="45" t="s">
        <v>353</v>
      </c>
      <c r="C193" s="45" t="s">
        <v>210</v>
      </c>
      <c r="D193" s="57" t="s">
        <v>181</v>
      </c>
      <c r="E193" s="45" t="s">
        <v>382</v>
      </c>
      <c r="F193" s="45" t="s">
        <v>226</v>
      </c>
      <c r="G193" s="173">
        <v>702.8</v>
      </c>
    </row>
    <row r="194" spans="1:7" ht="12">
      <c r="A194" s="52" t="s">
        <v>346</v>
      </c>
      <c r="B194" s="45" t="s">
        <v>353</v>
      </c>
      <c r="C194" s="45" t="s">
        <v>210</v>
      </c>
      <c r="D194" s="57" t="s">
        <v>201</v>
      </c>
      <c r="E194" s="45"/>
      <c r="F194" s="45"/>
      <c r="G194" s="173">
        <f>G195+G197</f>
        <v>4049.1</v>
      </c>
    </row>
    <row r="195" spans="1:7" ht="12">
      <c r="A195" s="51" t="s">
        <v>480</v>
      </c>
      <c r="B195" s="45" t="s">
        <v>353</v>
      </c>
      <c r="C195" s="45" t="s">
        <v>210</v>
      </c>
      <c r="D195" s="45" t="s">
        <v>201</v>
      </c>
      <c r="E195" s="45" t="s">
        <v>384</v>
      </c>
      <c r="F195" s="46"/>
      <c r="G195" s="172">
        <f>G196</f>
        <v>3235.6</v>
      </c>
    </row>
    <row r="196" spans="1:7" ht="12">
      <c r="A196" s="55" t="s">
        <v>402</v>
      </c>
      <c r="B196" s="45" t="s">
        <v>353</v>
      </c>
      <c r="C196" s="45" t="s">
        <v>210</v>
      </c>
      <c r="D196" s="57" t="s">
        <v>201</v>
      </c>
      <c r="E196" s="57" t="s">
        <v>382</v>
      </c>
      <c r="F196" s="45" t="s">
        <v>226</v>
      </c>
      <c r="G196" s="173">
        <f>128.75+3044.75+62.1</f>
        <v>3235.6</v>
      </c>
    </row>
    <row r="197" spans="1:7" ht="36">
      <c r="A197" s="58" t="s">
        <v>277</v>
      </c>
      <c r="B197" s="45" t="s">
        <v>353</v>
      </c>
      <c r="C197" s="46" t="s">
        <v>210</v>
      </c>
      <c r="D197" s="46" t="s">
        <v>201</v>
      </c>
      <c r="E197" s="46" t="s">
        <v>383</v>
      </c>
      <c r="F197" s="46" t="s">
        <v>226</v>
      </c>
      <c r="G197" s="173">
        <v>813.5</v>
      </c>
    </row>
    <row r="198" spans="1:7" ht="12">
      <c r="A198" s="58" t="s">
        <v>347</v>
      </c>
      <c r="B198" s="45" t="s">
        <v>353</v>
      </c>
      <c r="C198" s="46" t="s">
        <v>210</v>
      </c>
      <c r="D198" s="46" t="s">
        <v>185</v>
      </c>
      <c r="E198" s="46"/>
      <c r="F198" s="46"/>
      <c r="G198" s="173">
        <f>G199</f>
        <v>1050.9</v>
      </c>
    </row>
    <row r="199" spans="1:7" ht="12">
      <c r="A199" s="52" t="s">
        <v>238</v>
      </c>
      <c r="B199" s="45" t="s">
        <v>353</v>
      </c>
      <c r="C199" s="62" t="s">
        <v>210</v>
      </c>
      <c r="D199" s="62" t="s">
        <v>185</v>
      </c>
      <c r="E199" s="62" t="s">
        <v>384</v>
      </c>
      <c r="F199" s="62"/>
      <c r="G199" s="173">
        <f>G200</f>
        <v>1050.9</v>
      </c>
    </row>
    <row r="200" spans="1:7" ht="12">
      <c r="A200" s="55" t="s">
        <v>371</v>
      </c>
      <c r="B200" s="45" t="s">
        <v>353</v>
      </c>
      <c r="C200" s="62" t="s">
        <v>210</v>
      </c>
      <c r="D200" s="62" t="s">
        <v>185</v>
      </c>
      <c r="E200" s="62" t="s">
        <v>382</v>
      </c>
      <c r="F200" s="62" t="s">
        <v>226</v>
      </c>
      <c r="G200" s="173">
        <v>1050.9</v>
      </c>
    </row>
    <row r="201" spans="1:7" ht="12">
      <c r="A201" s="52" t="s">
        <v>449</v>
      </c>
      <c r="B201" s="45" t="s">
        <v>353</v>
      </c>
      <c r="C201" s="45" t="s">
        <v>234</v>
      </c>
      <c r="D201" s="45" t="s">
        <v>183</v>
      </c>
      <c r="E201" s="46" t="s">
        <v>548</v>
      </c>
      <c r="F201" s="46"/>
      <c r="G201" s="173">
        <f>G202+G204</f>
        <v>417.37</v>
      </c>
    </row>
    <row r="202" spans="1:7" ht="24">
      <c r="A202" s="52" t="s">
        <v>499</v>
      </c>
      <c r="B202" s="45" t="s">
        <v>353</v>
      </c>
      <c r="C202" s="45" t="s">
        <v>234</v>
      </c>
      <c r="D202" s="45" t="s">
        <v>183</v>
      </c>
      <c r="E202" s="46" t="s">
        <v>461</v>
      </c>
      <c r="F202" s="46"/>
      <c r="G202" s="173">
        <f>G203</f>
        <v>94.3</v>
      </c>
    </row>
    <row r="203" spans="1:7" ht="12">
      <c r="A203" s="55" t="s">
        <v>391</v>
      </c>
      <c r="B203" s="45" t="s">
        <v>353</v>
      </c>
      <c r="C203" s="45" t="s">
        <v>234</v>
      </c>
      <c r="D203" s="45" t="s">
        <v>183</v>
      </c>
      <c r="E203" s="46" t="s">
        <v>461</v>
      </c>
      <c r="F203" s="46" t="s">
        <v>229</v>
      </c>
      <c r="G203" s="173">
        <v>94.3</v>
      </c>
    </row>
    <row r="204" spans="1:7" ht="12">
      <c r="A204" s="52" t="s">
        <v>274</v>
      </c>
      <c r="B204" s="45" t="s">
        <v>353</v>
      </c>
      <c r="C204" s="45" t="s">
        <v>234</v>
      </c>
      <c r="D204" s="57" t="s">
        <v>183</v>
      </c>
      <c r="E204" s="46" t="s">
        <v>559</v>
      </c>
      <c r="F204" s="45"/>
      <c r="G204" s="173">
        <f>G205</f>
        <v>323.07</v>
      </c>
    </row>
    <row r="205" spans="1:7" ht="24">
      <c r="A205" s="83" t="s">
        <v>558</v>
      </c>
      <c r="B205" s="45" t="s">
        <v>353</v>
      </c>
      <c r="C205" s="45" t="s">
        <v>234</v>
      </c>
      <c r="D205" s="45" t="s">
        <v>183</v>
      </c>
      <c r="E205" s="46" t="s">
        <v>559</v>
      </c>
      <c r="F205" s="46" t="s">
        <v>350</v>
      </c>
      <c r="G205" s="173">
        <v>323.07</v>
      </c>
    </row>
    <row r="206" spans="1:7" ht="12">
      <c r="A206" s="55"/>
      <c r="B206" s="57"/>
      <c r="C206" s="57"/>
      <c r="D206" s="45"/>
      <c r="E206" s="57"/>
      <c r="F206" s="57"/>
      <c r="G206" s="175"/>
    </row>
    <row r="207" spans="1:7" ht="24">
      <c r="A207" s="137" t="s">
        <v>545</v>
      </c>
      <c r="B207" s="138" t="s">
        <v>500</v>
      </c>
      <c r="C207" s="138"/>
      <c r="D207" s="139"/>
      <c r="E207" s="138"/>
      <c r="F207" s="138"/>
      <c r="G207" s="177">
        <f>G209+G212</f>
        <v>1135.2</v>
      </c>
    </row>
    <row r="208" spans="1:7" ht="12">
      <c r="A208" s="51" t="s">
        <v>400</v>
      </c>
      <c r="B208" s="57" t="s">
        <v>500</v>
      </c>
      <c r="C208" s="57" t="s">
        <v>210</v>
      </c>
      <c r="D208" s="45"/>
      <c r="E208" s="57"/>
      <c r="F208" s="57"/>
      <c r="G208" s="173">
        <f>G209+G212</f>
        <v>1135.2</v>
      </c>
    </row>
    <row r="209" spans="1:7" ht="24">
      <c r="A209" s="52" t="s">
        <v>546</v>
      </c>
      <c r="B209" s="57" t="s">
        <v>500</v>
      </c>
      <c r="C209" s="57" t="s">
        <v>210</v>
      </c>
      <c r="D209" s="45" t="s">
        <v>234</v>
      </c>
      <c r="E209" s="57"/>
      <c r="F209" s="57"/>
      <c r="G209" s="173">
        <f>G210</f>
        <v>935.2</v>
      </c>
    </row>
    <row r="210" spans="1:7" ht="12">
      <c r="A210" s="52" t="s">
        <v>227</v>
      </c>
      <c r="B210" s="45" t="s">
        <v>500</v>
      </c>
      <c r="C210" s="45" t="s">
        <v>210</v>
      </c>
      <c r="D210" s="45" t="s">
        <v>234</v>
      </c>
      <c r="E210" s="45" t="s">
        <v>349</v>
      </c>
      <c r="F210" s="46"/>
      <c r="G210" s="173">
        <f>G211</f>
        <v>935.2</v>
      </c>
    </row>
    <row r="211" spans="1:7" ht="12">
      <c r="A211" s="55" t="s">
        <v>228</v>
      </c>
      <c r="B211" s="45" t="s">
        <v>500</v>
      </c>
      <c r="C211" s="57" t="s">
        <v>210</v>
      </c>
      <c r="D211" s="45" t="s">
        <v>234</v>
      </c>
      <c r="E211" s="57" t="s">
        <v>351</v>
      </c>
      <c r="F211" s="45" t="s">
        <v>350</v>
      </c>
      <c r="G211" s="175">
        <v>935.2</v>
      </c>
    </row>
    <row r="212" spans="1:7" ht="12">
      <c r="A212" s="52" t="s">
        <v>345</v>
      </c>
      <c r="B212" s="45" t="s">
        <v>500</v>
      </c>
      <c r="C212" s="45" t="s">
        <v>210</v>
      </c>
      <c r="D212" s="45"/>
      <c r="E212" s="46"/>
      <c r="F212" s="46"/>
      <c r="G212" s="173">
        <f>G213</f>
        <v>200</v>
      </c>
    </row>
    <row r="213" spans="1:7" ht="12">
      <c r="A213" s="52" t="s">
        <v>238</v>
      </c>
      <c r="B213" s="45" t="s">
        <v>500</v>
      </c>
      <c r="C213" s="45" t="s">
        <v>210</v>
      </c>
      <c r="D213" s="45" t="s">
        <v>181</v>
      </c>
      <c r="E213" s="45">
        <v>4700000</v>
      </c>
      <c r="F213" s="46"/>
      <c r="G213" s="173">
        <f>G214</f>
        <v>200</v>
      </c>
    </row>
    <row r="214" spans="1:7" ht="12">
      <c r="A214" s="55" t="s">
        <v>402</v>
      </c>
      <c r="B214" s="45" t="s">
        <v>500</v>
      </c>
      <c r="C214" s="45" t="s">
        <v>210</v>
      </c>
      <c r="D214" s="57" t="s">
        <v>181</v>
      </c>
      <c r="E214" s="45" t="s">
        <v>382</v>
      </c>
      <c r="F214" s="45" t="s">
        <v>226</v>
      </c>
      <c r="G214" s="175">
        <v>200</v>
      </c>
    </row>
    <row r="215" spans="1:7" ht="12" hidden="1">
      <c r="A215" s="52" t="s">
        <v>211</v>
      </c>
      <c r="B215" s="45" t="s">
        <v>490</v>
      </c>
      <c r="C215" s="45" t="s">
        <v>210</v>
      </c>
      <c r="D215" s="45" t="s">
        <v>205</v>
      </c>
      <c r="E215" s="45"/>
      <c r="F215" s="45"/>
      <c r="G215" s="173"/>
    </row>
    <row r="216" spans="1:7" ht="24" hidden="1">
      <c r="A216" s="55" t="s">
        <v>236</v>
      </c>
      <c r="B216" s="45" t="s">
        <v>490</v>
      </c>
      <c r="C216" s="45" t="s">
        <v>210</v>
      </c>
      <c r="D216" s="57" t="s">
        <v>205</v>
      </c>
      <c r="E216" s="45" t="s">
        <v>385</v>
      </c>
      <c r="F216" s="45" t="s">
        <v>310</v>
      </c>
      <c r="G216" s="175"/>
    </row>
    <row r="217" spans="1:7" ht="12">
      <c r="A217" s="55"/>
      <c r="B217" s="45"/>
      <c r="C217" s="45"/>
      <c r="D217" s="57"/>
      <c r="E217" s="45"/>
      <c r="F217" s="45"/>
      <c r="G217" s="175"/>
    </row>
    <row r="218" spans="1:7" ht="12">
      <c r="A218" s="137" t="s">
        <v>118</v>
      </c>
      <c r="B218" s="45"/>
      <c r="C218" s="45"/>
      <c r="D218" s="57"/>
      <c r="E218" s="45"/>
      <c r="F218" s="45"/>
      <c r="G218" s="177">
        <f>G219</f>
        <v>1542.9</v>
      </c>
    </row>
    <row r="219" spans="1:7" ht="12">
      <c r="A219" s="51" t="s">
        <v>213</v>
      </c>
      <c r="B219" s="45"/>
      <c r="C219" s="45">
        <v>10</v>
      </c>
      <c r="D219" s="46"/>
      <c r="E219" s="46"/>
      <c r="F219" s="46"/>
      <c r="G219" s="172">
        <f>G220+G226</f>
        <v>1542.9</v>
      </c>
    </row>
    <row r="220" spans="1:7" ht="12">
      <c r="A220" s="52" t="s">
        <v>214</v>
      </c>
      <c r="B220" s="45"/>
      <c r="C220" s="45">
        <v>10</v>
      </c>
      <c r="D220" s="45" t="s">
        <v>181</v>
      </c>
      <c r="E220" s="46"/>
      <c r="F220" s="46"/>
      <c r="G220" s="172">
        <f>G221</f>
        <v>705.9</v>
      </c>
    </row>
    <row r="221" spans="1:7" ht="12">
      <c r="A221" s="52" t="s">
        <v>254</v>
      </c>
      <c r="B221" s="45"/>
      <c r="C221" s="45">
        <v>10</v>
      </c>
      <c r="D221" s="45" t="s">
        <v>181</v>
      </c>
      <c r="E221" s="45" t="s">
        <v>386</v>
      </c>
      <c r="F221" s="46"/>
      <c r="G221" s="172">
        <f>G222</f>
        <v>705.9</v>
      </c>
    </row>
    <row r="222" spans="1:7" ht="24">
      <c r="A222" s="55" t="s">
        <v>255</v>
      </c>
      <c r="B222" s="57"/>
      <c r="C222" s="57">
        <v>10</v>
      </c>
      <c r="D222" s="57" t="s">
        <v>181</v>
      </c>
      <c r="E222" s="57" t="s">
        <v>387</v>
      </c>
      <c r="F222" s="57" t="s">
        <v>229</v>
      </c>
      <c r="G222" s="175">
        <f>96+609.9</f>
        <v>705.9</v>
      </c>
    </row>
    <row r="223" spans="1:7" ht="12" hidden="1">
      <c r="A223" s="52" t="s">
        <v>215</v>
      </c>
      <c r="B223" s="45"/>
      <c r="C223" s="45">
        <v>10</v>
      </c>
      <c r="D223" s="45" t="s">
        <v>201</v>
      </c>
      <c r="E223" s="46"/>
      <c r="F223" s="46"/>
      <c r="G223" s="172">
        <f>G224</f>
        <v>0</v>
      </c>
    </row>
    <row r="224" spans="1:7" ht="12" hidden="1">
      <c r="A224" s="52" t="s">
        <v>256</v>
      </c>
      <c r="B224" s="57"/>
      <c r="C224" s="57">
        <v>10</v>
      </c>
      <c r="D224" s="45" t="s">
        <v>201</v>
      </c>
      <c r="E224" s="57" t="s">
        <v>388</v>
      </c>
      <c r="F224" s="57"/>
      <c r="G224" s="175">
        <f>G225</f>
        <v>0</v>
      </c>
    </row>
    <row r="225" spans="1:7" ht="12" hidden="1">
      <c r="A225" s="55" t="s">
        <v>402</v>
      </c>
      <c r="B225" s="57"/>
      <c r="C225" s="57" t="s">
        <v>234</v>
      </c>
      <c r="D225" s="45" t="s">
        <v>201</v>
      </c>
      <c r="E225" s="57" t="s">
        <v>389</v>
      </c>
      <c r="F225" s="57" t="s">
        <v>226</v>
      </c>
      <c r="G225" s="175"/>
    </row>
    <row r="226" spans="1:7" ht="12">
      <c r="A226" s="52" t="s">
        <v>216</v>
      </c>
      <c r="B226" s="45"/>
      <c r="C226" s="45">
        <v>10</v>
      </c>
      <c r="D226" s="45" t="s">
        <v>183</v>
      </c>
      <c r="E226" s="46"/>
      <c r="F226" s="46"/>
      <c r="G226" s="172">
        <f>G227</f>
        <v>837</v>
      </c>
    </row>
    <row r="227" spans="1:7" ht="12">
      <c r="A227" s="52" t="s">
        <v>408</v>
      </c>
      <c r="B227" s="45"/>
      <c r="C227" s="45">
        <v>10</v>
      </c>
      <c r="D227" s="45" t="s">
        <v>278</v>
      </c>
      <c r="E227" s="45">
        <v>5050000</v>
      </c>
      <c r="F227" s="46"/>
      <c r="G227" s="172">
        <f>G228</f>
        <v>837</v>
      </c>
    </row>
    <row r="228" spans="1:7" ht="12">
      <c r="A228" s="55" t="s">
        <v>391</v>
      </c>
      <c r="B228" s="57"/>
      <c r="C228" s="57">
        <v>10</v>
      </c>
      <c r="D228" s="45" t="s">
        <v>278</v>
      </c>
      <c r="E228" s="57" t="s">
        <v>392</v>
      </c>
      <c r="F228" s="57" t="s">
        <v>229</v>
      </c>
      <c r="G228" s="175">
        <f>591.8+245.2</f>
        <v>837</v>
      </c>
    </row>
    <row r="229" spans="1:7" ht="12">
      <c r="A229" s="55"/>
      <c r="B229" s="45"/>
      <c r="C229" s="45"/>
      <c r="D229" s="57"/>
      <c r="E229" s="45"/>
      <c r="F229" s="45"/>
      <c r="G229" s="175"/>
    </row>
    <row r="230" spans="1:7" ht="12">
      <c r="A230" s="140" t="s">
        <v>501</v>
      </c>
      <c r="B230" s="138"/>
      <c r="C230" s="138"/>
      <c r="D230" s="139"/>
      <c r="E230" s="138"/>
      <c r="F230" s="138"/>
      <c r="G230" s="177">
        <f>G231+G238</f>
        <v>500.24</v>
      </c>
    </row>
    <row r="231" spans="1:7" ht="12" hidden="1">
      <c r="A231" s="51" t="s">
        <v>195</v>
      </c>
      <c r="B231" s="57"/>
      <c r="C231" s="45" t="s">
        <v>194</v>
      </c>
      <c r="D231" s="46" t="s">
        <v>181</v>
      </c>
      <c r="E231" s="46"/>
      <c r="F231" s="46"/>
      <c r="G231" s="173">
        <f>G233</f>
        <v>0</v>
      </c>
    </row>
    <row r="232" spans="1:7" ht="48" hidden="1">
      <c r="A232" s="82" t="s">
        <v>585</v>
      </c>
      <c r="B232" s="45"/>
      <c r="C232" s="45" t="s">
        <v>194</v>
      </c>
      <c r="D232" s="57" t="s">
        <v>181</v>
      </c>
      <c r="E232" s="45" t="s">
        <v>586</v>
      </c>
      <c r="F232" s="57" t="s">
        <v>435</v>
      </c>
      <c r="G232" s="173"/>
    </row>
    <row r="233" spans="1:7" ht="24" hidden="1">
      <c r="A233" s="82" t="s">
        <v>599</v>
      </c>
      <c r="B233" s="45"/>
      <c r="C233" s="45" t="s">
        <v>194</v>
      </c>
      <c r="D233" s="57" t="s">
        <v>181</v>
      </c>
      <c r="E233" s="45" t="s">
        <v>587</v>
      </c>
      <c r="F233" s="57" t="s">
        <v>435</v>
      </c>
      <c r="G233" s="173"/>
    </row>
    <row r="234" spans="1:7" ht="24" hidden="1">
      <c r="A234" s="52" t="s">
        <v>550</v>
      </c>
      <c r="B234" s="45"/>
      <c r="C234" s="45" t="s">
        <v>194</v>
      </c>
      <c r="D234" s="45" t="s">
        <v>181</v>
      </c>
      <c r="E234" s="45" t="s">
        <v>551</v>
      </c>
      <c r="F234" s="45" t="s">
        <v>363</v>
      </c>
      <c r="G234" s="173"/>
    </row>
    <row r="235" spans="1:7" ht="12" hidden="1">
      <c r="A235" s="52" t="s">
        <v>196</v>
      </c>
      <c r="B235" s="45"/>
      <c r="C235" s="45" t="s">
        <v>194</v>
      </c>
      <c r="D235" s="46"/>
      <c r="E235" s="46"/>
      <c r="F235" s="67"/>
      <c r="G235" s="35">
        <f>G236+G237</f>
        <v>0</v>
      </c>
    </row>
    <row r="236" spans="1:7" ht="12" hidden="1">
      <c r="A236" s="44" t="s">
        <v>364</v>
      </c>
      <c r="B236" s="45"/>
      <c r="C236" s="57" t="s">
        <v>194</v>
      </c>
      <c r="D236" s="46" t="s">
        <v>201</v>
      </c>
      <c r="E236" s="46" t="s">
        <v>365</v>
      </c>
      <c r="F236" s="77">
        <v>500</v>
      </c>
      <c r="G236" s="35"/>
    </row>
    <row r="237" spans="1:7" ht="12" hidden="1">
      <c r="A237" s="44" t="s">
        <v>357</v>
      </c>
      <c r="B237" s="45"/>
      <c r="C237" s="57" t="s">
        <v>194</v>
      </c>
      <c r="D237" s="46" t="s">
        <v>201</v>
      </c>
      <c r="E237" s="46" t="s">
        <v>358</v>
      </c>
      <c r="F237" s="45" t="s">
        <v>359</v>
      </c>
      <c r="G237" s="35"/>
    </row>
    <row r="238" spans="1:7" ht="12">
      <c r="A238" s="51" t="s">
        <v>360</v>
      </c>
      <c r="B238" s="45"/>
      <c r="C238" s="45" t="s">
        <v>194</v>
      </c>
      <c r="D238" s="46" t="s">
        <v>183</v>
      </c>
      <c r="E238" s="46"/>
      <c r="F238" s="45"/>
      <c r="G238" s="35">
        <f>G239</f>
        <v>500.24</v>
      </c>
    </row>
    <row r="239" spans="1:7" ht="12">
      <c r="A239" s="44" t="s">
        <v>361</v>
      </c>
      <c r="B239" s="45"/>
      <c r="C239" s="45" t="s">
        <v>194</v>
      </c>
      <c r="D239" s="57" t="s">
        <v>183</v>
      </c>
      <c r="E239" s="57" t="s">
        <v>362</v>
      </c>
      <c r="F239" s="46" t="s">
        <v>350</v>
      </c>
      <c r="G239" s="35">
        <v>500.24</v>
      </c>
    </row>
    <row r="240" spans="1:7" ht="12" hidden="1">
      <c r="A240" s="51" t="s">
        <v>597</v>
      </c>
      <c r="B240" s="45"/>
      <c r="C240" s="45" t="s">
        <v>185</v>
      </c>
      <c r="D240" s="57"/>
      <c r="E240" s="57"/>
      <c r="F240" s="46"/>
      <c r="G240" s="35"/>
    </row>
    <row r="241" spans="1:7" ht="12" hidden="1">
      <c r="A241" s="51" t="s">
        <v>593</v>
      </c>
      <c r="B241" s="45"/>
      <c r="C241" s="45" t="s">
        <v>185</v>
      </c>
      <c r="D241" s="46" t="s">
        <v>181</v>
      </c>
      <c r="E241" s="46"/>
      <c r="F241" s="46"/>
      <c r="G241" s="35"/>
    </row>
    <row r="242" spans="1:7" ht="24" hidden="1">
      <c r="A242" s="51" t="s">
        <v>595</v>
      </c>
      <c r="B242" s="45"/>
      <c r="C242" s="45" t="s">
        <v>185</v>
      </c>
      <c r="D242" s="46" t="s">
        <v>181</v>
      </c>
      <c r="E242" s="46" t="s">
        <v>596</v>
      </c>
      <c r="F242" s="46" t="s">
        <v>226</v>
      </c>
      <c r="G242" s="35"/>
    </row>
    <row r="243" spans="1:7" ht="12" hidden="1">
      <c r="A243" s="52" t="s">
        <v>192</v>
      </c>
      <c r="B243" s="45"/>
      <c r="C243" s="45" t="s">
        <v>185</v>
      </c>
      <c r="D243" s="46" t="s">
        <v>194</v>
      </c>
      <c r="E243" s="46"/>
      <c r="F243" s="46"/>
      <c r="G243" s="35"/>
    </row>
    <row r="244" spans="1:7" ht="24" hidden="1">
      <c r="A244" s="18" t="s">
        <v>556</v>
      </c>
      <c r="B244" s="45"/>
      <c r="C244" s="4" t="s">
        <v>185</v>
      </c>
      <c r="D244" s="4" t="s">
        <v>194</v>
      </c>
      <c r="E244" s="80"/>
      <c r="F244" s="80"/>
      <c r="G244" s="35"/>
    </row>
    <row r="245" spans="1:7" ht="12" hidden="1">
      <c r="A245" s="74" t="s">
        <v>340</v>
      </c>
      <c r="B245" s="45"/>
      <c r="C245" s="80" t="s">
        <v>185</v>
      </c>
      <c r="D245" s="80" t="s">
        <v>194</v>
      </c>
      <c r="E245" s="80" t="s">
        <v>341</v>
      </c>
      <c r="F245" s="80" t="s">
        <v>359</v>
      </c>
      <c r="G245" s="35"/>
    </row>
    <row r="246" spans="1:7" ht="12" hidden="1">
      <c r="A246" s="51" t="s">
        <v>562</v>
      </c>
      <c r="B246" s="45" t="s">
        <v>592</v>
      </c>
      <c r="C246" s="57" t="s">
        <v>185</v>
      </c>
      <c r="D246" s="46"/>
      <c r="E246" s="46"/>
      <c r="F246" s="45"/>
      <c r="G246" s="35"/>
    </row>
    <row r="247" spans="1:7" ht="24" hidden="1">
      <c r="A247" s="18" t="s">
        <v>556</v>
      </c>
      <c r="B247" s="45" t="s">
        <v>592</v>
      </c>
      <c r="C247" s="4" t="s">
        <v>185</v>
      </c>
      <c r="D247" s="4" t="s">
        <v>194</v>
      </c>
      <c r="E247" s="80"/>
      <c r="F247" s="80"/>
      <c r="G247" s="35"/>
    </row>
    <row r="248" spans="1:7" ht="12" hidden="1">
      <c r="A248" s="74" t="s">
        <v>340</v>
      </c>
      <c r="B248" s="45" t="s">
        <v>592</v>
      </c>
      <c r="C248" s="80" t="s">
        <v>185</v>
      </c>
      <c r="D248" s="80" t="s">
        <v>194</v>
      </c>
      <c r="E248" s="80" t="s">
        <v>341</v>
      </c>
      <c r="F248" s="80" t="s">
        <v>359</v>
      </c>
      <c r="G248" s="35"/>
    </row>
    <row r="249" spans="1:7" ht="12" hidden="1">
      <c r="A249" s="82"/>
      <c r="B249" s="45"/>
      <c r="C249" s="45"/>
      <c r="D249" s="57"/>
      <c r="E249" s="45"/>
      <c r="F249" s="57"/>
      <c r="G249" s="173"/>
    </row>
    <row r="250" spans="1:7" ht="12">
      <c r="A250" s="82"/>
      <c r="B250" s="45"/>
      <c r="C250" s="45"/>
      <c r="D250" s="57"/>
      <c r="E250" s="45"/>
      <c r="F250" s="57"/>
      <c r="G250" s="173"/>
    </row>
    <row r="251" spans="1:7" ht="12">
      <c r="A251" s="86" t="s">
        <v>257</v>
      </c>
      <c r="B251" s="87"/>
      <c r="C251" s="87"/>
      <c r="D251" s="87"/>
      <c r="E251" s="87"/>
      <c r="F251" s="87"/>
      <c r="G251" s="171">
        <f>G9+G19+G61+G76+G85+G95+G125+G129+G136+G140+G144+G152+G156+G165+G230+G171+G189+G207+G246+G218</f>
        <v>185054.1</v>
      </c>
    </row>
    <row r="252" spans="1:7" ht="12">
      <c r="A252" s="37"/>
      <c r="B252" s="23"/>
      <c r="C252" s="23"/>
      <c r="D252" s="23"/>
      <c r="E252" s="23"/>
      <c r="F252" s="23"/>
      <c r="G252" s="102"/>
    </row>
    <row r="253" spans="1:7" ht="12">
      <c r="A253" s="88"/>
      <c r="B253" s="89"/>
      <c r="C253" s="89"/>
      <c r="D253" s="89"/>
      <c r="E253" s="89"/>
      <c r="F253" s="89"/>
      <c r="G253" s="103"/>
    </row>
  </sheetData>
  <sheetProtection/>
  <mergeCells count="1">
    <mergeCell ref="A7:G7"/>
  </mergeCells>
  <printOptions/>
  <pageMargins left="0.5905511811023623" right="0" top="0" bottom="0" header="0.2362204724409449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44"/>
  <sheetViews>
    <sheetView zoomScalePageLayoutView="0" workbookViewId="0" topLeftCell="A175">
      <selection activeCell="F21" sqref="F21"/>
    </sheetView>
  </sheetViews>
  <sheetFormatPr defaultColWidth="9.00390625" defaultRowHeight="12.75"/>
  <cols>
    <col min="1" max="1" width="48.625" style="13" customWidth="1"/>
    <col min="2" max="2" width="5.25390625" style="1" customWidth="1"/>
    <col min="3" max="3" width="4.875" style="1" customWidth="1"/>
    <col min="4" max="4" width="4.375" style="1" customWidth="1"/>
    <col min="5" max="5" width="8.00390625" style="1" customWidth="1"/>
    <col min="6" max="6" width="5.75390625" style="1" customWidth="1"/>
    <col min="7" max="7" width="9.875" style="184" customWidth="1"/>
    <col min="8" max="8" width="9.125" style="185" customWidth="1"/>
    <col min="9" max="16384" width="9.125" style="13" customWidth="1"/>
  </cols>
  <sheetData>
    <row r="1" spans="1:8" ht="12.75" customHeight="1">
      <c r="A1" s="1"/>
      <c r="B1" s="13"/>
      <c r="C1" s="13"/>
      <c r="D1" s="27"/>
      <c r="E1" s="13"/>
      <c r="F1" s="13"/>
      <c r="H1" s="21" t="s">
        <v>602</v>
      </c>
    </row>
    <row r="2" spans="1:8" ht="12.75" customHeight="1">
      <c r="A2" s="1"/>
      <c r="B2" s="13"/>
      <c r="C2" s="13"/>
      <c r="D2" s="27"/>
      <c r="E2" s="13"/>
      <c r="F2" s="13"/>
      <c r="H2" s="21" t="s">
        <v>294</v>
      </c>
    </row>
    <row r="3" spans="1:8" ht="12.75" customHeight="1">
      <c r="A3" s="1"/>
      <c r="B3" s="13"/>
      <c r="C3" s="13"/>
      <c r="D3" s="27"/>
      <c r="E3" s="13"/>
      <c r="F3" s="13"/>
      <c r="H3" s="21" t="s">
        <v>158</v>
      </c>
    </row>
    <row r="4" spans="1:8" ht="12.75" customHeight="1">
      <c r="A4" s="1"/>
      <c r="B4" s="13"/>
      <c r="C4" s="13"/>
      <c r="D4" s="27"/>
      <c r="E4" s="13"/>
      <c r="F4" s="13"/>
      <c r="H4" s="21" t="s">
        <v>541</v>
      </c>
    </row>
    <row r="5" spans="1:6" ht="12">
      <c r="A5" s="1"/>
      <c r="B5" s="13"/>
      <c r="C5" s="13"/>
      <c r="D5" s="13"/>
      <c r="E5" s="13"/>
      <c r="F5" s="13"/>
    </row>
    <row r="6" spans="1:8" s="14" customFormat="1" ht="30.75" customHeight="1">
      <c r="A6" s="279" t="s">
        <v>91</v>
      </c>
      <c r="B6" s="279"/>
      <c r="C6" s="279"/>
      <c r="D6" s="279"/>
      <c r="E6" s="279"/>
      <c r="F6" s="279"/>
      <c r="G6" s="279"/>
      <c r="H6" s="279"/>
    </row>
    <row r="7" spans="1:8" ht="12">
      <c r="A7" s="278"/>
      <c r="B7" s="278"/>
      <c r="C7" s="278"/>
      <c r="D7" s="278"/>
      <c r="E7" s="278"/>
      <c r="F7" s="278"/>
      <c r="G7" s="278"/>
      <c r="H7" s="185" t="s">
        <v>176</v>
      </c>
    </row>
    <row r="8" spans="1:8" s="69" customFormat="1" ht="24">
      <c r="A8" s="67" t="s">
        <v>177</v>
      </c>
      <c r="B8" s="68" t="s">
        <v>222</v>
      </c>
      <c r="C8" s="68" t="s">
        <v>178</v>
      </c>
      <c r="D8" s="68" t="s">
        <v>179</v>
      </c>
      <c r="E8" s="68" t="s">
        <v>223</v>
      </c>
      <c r="F8" s="68" t="s">
        <v>224</v>
      </c>
      <c r="G8" s="101" t="s">
        <v>121</v>
      </c>
      <c r="H8" s="186" t="s">
        <v>115</v>
      </c>
    </row>
    <row r="9" spans="1:8" ht="12">
      <c r="A9" s="86" t="s">
        <v>225</v>
      </c>
      <c r="B9" s="45" t="s">
        <v>232</v>
      </c>
      <c r="C9" s="46"/>
      <c r="D9" s="46"/>
      <c r="E9" s="46"/>
      <c r="F9" s="46"/>
      <c r="G9" s="171">
        <f>G13+G17+G14</f>
        <v>1606.2</v>
      </c>
      <c r="H9" s="171">
        <f>H13+H17+H14</f>
        <v>1606.2</v>
      </c>
    </row>
    <row r="10" spans="1:8" ht="12">
      <c r="A10" s="51" t="s">
        <v>180</v>
      </c>
      <c r="B10" s="45" t="s">
        <v>232</v>
      </c>
      <c r="C10" s="45" t="s">
        <v>181</v>
      </c>
      <c r="D10" s="46"/>
      <c r="E10" s="46"/>
      <c r="F10" s="46"/>
      <c r="G10" s="172"/>
      <c r="H10" s="180"/>
    </row>
    <row r="11" spans="1:8" ht="24">
      <c r="A11" s="51" t="s">
        <v>182</v>
      </c>
      <c r="B11" s="45" t="s">
        <v>232</v>
      </c>
      <c r="C11" s="45" t="s">
        <v>181</v>
      </c>
      <c r="D11" s="45" t="s">
        <v>183</v>
      </c>
      <c r="E11" s="46"/>
      <c r="F11" s="46"/>
      <c r="G11" s="172">
        <f>G12</f>
        <v>868.6</v>
      </c>
      <c r="H11" s="172">
        <f>H12</f>
        <v>868.6</v>
      </c>
    </row>
    <row r="12" spans="1:8" ht="12">
      <c r="A12" s="52" t="s">
        <v>227</v>
      </c>
      <c r="B12" s="45" t="s">
        <v>232</v>
      </c>
      <c r="C12" s="45" t="s">
        <v>181</v>
      </c>
      <c r="D12" s="45" t="s">
        <v>183</v>
      </c>
      <c r="E12" s="45" t="s">
        <v>349</v>
      </c>
      <c r="F12" s="46"/>
      <c r="G12" s="172">
        <f>G13</f>
        <v>868.6</v>
      </c>
      <c r="H12" s="172">
        <f>H13</f>
        <v>868.6</v>
      </c>
    </row>
    <row r="13" spans="1:8" ht="12.75">
      <c r="A13" s="55" t="s">
        <v>228</v>
      </c>
      <c r="B13" s="45" t="s">
        <v>232</v>
      </c>
      <c r="C13" s="30" t="s">
        <v>181</v>
      </c>
      <c r="D13" s="33" t="s">
        <v>183</v>
      </c>
      <c r="E13" s="33" t="s">
        <v>349</v>
      </c>
      <c r="F13" s="33" t="s">
        <v>350</v>
      </c>
      <c r="G13" s="163">
        <f>1606.2-G14</f>
        <v>868.6</v>
      </c>
      <c r="H13" s="164">
        <f>1606.2-H15</f>
        <v>868.6</v>
      </c>
    </row>
    <row r="14" spans="1:8" ht="24">
      <c r="A14" s="52" t="s">
        <v>464</v>
      </c>
      <c r="B14" s="45" t="s">
        <v>232</v>
      </c>
      <c r="C14" s="30" t="s">
        <v>181</v>
      </c>
      <c r="D14" s="33" t="s">
        <v>183</v>
      </c>
      <c r="E14" s="33"/>
      <c r="F14" s="33"/>
      <c r="G14" s="153">
        <f>G15</f>
        <v>737.6</v>
      </c>
      <c r="H14" s="28">
        <v>737.6</v>
      </c>
    </row>
    <row r="15" spans="1:8" ht="12">
      <c r="A15" s="55" t="s">
        <v>465</v>
      </c>
      <c r="B15" s="45" t="s">
        <v>232</v>
      </c>
      <c r="C15" s="30" t="s">
        <v>181</v>
      </c>
      <c r="D15" s="33" t="s">
        <v>183</v>
      </c>
      <c r="E15" s="33" t="s">
        <v>466</v>
      </c>
      <c r="F15" s="33" t="s">
        <v>350</v>
      </c>
      <c r="G15" s="153">
        <v>737.6</v>
      </c>
      <c r="H15" s="260">
        <v>737.6</v>
      </c>
    </row>
    <row r="16" spans="1:8" ht="12">
      <c r="A16" s="52" t="s">
        <v>189</v>
      </c>
      <c r="B16" s="45" t="s">
        <v>232</v>
      </c>
      <c r="C16" s="45" t="s">
        <v>181</v>
      </c>
      <c r="D16" s="45" t="s">
        <v>342</v>
      </c>
      <c r="E16" s="45">
        <v>700000</v>
      </c>
      <c r="F16" s="46"/>
      <c r="G16" s="172"/>
      <c r="H16" s="180"/>
    </row>
    <row r="17" spans="1:8" ht="12">
      <c r="A17" s="55" t="s">
        <v>327</v>
      </c>
      <c r="B17" s="45" t="s">
        <v>232</v>
      </c>
      <c r="C17" s="57" t="s">
        <v>181</v>
      </c>
      <c r="D17" s="57" t="s">
        <v>342</v>
      </c>
      <c r="E17" s="57">
        <v>700000</v>
      </c>
      <c r="F17" s="45" t="s">
        <v>353</v>
      </c>
      <c r="G17" s="173"/>
      <c r="H17" s="180"/>
    </row>
    <row r="18" spans="1:8" ht="12">
      <c r="A18" s="55"/>
      <c r="B18" s="45"/>
      <c r="C18" s="57"/>
      <c r="D18" s="57"/>
      <c r="E18" s="57"/>
      <c r="F18" s="45"/>
      <c r="G18" s="173"/>
      <c r="H18" s="180"/>
    </row>
    <row r="19" spans="1:8" ht="12">
      <c r="A19" s="86" t="s">
        <v>231</v>
      </c>
      <c r="B19" s="45" t="s">
        <v>359</v>
      </c>
      <c r="C19" s="46"/>
      <c r="D19" s="46"/>
      <c r="E19" s="46"/>
      <c r="F19" s="46"/>
      <c r="G19" s="171">
        <f>G26+G31+G33+G47+G49+G57+G34+G36+G44+G21+G28+G52+G55+G58</f>
        <v>16505.89</v>
      </c>
      <c r="H19" s="171">
        <f>H26+H31+H33+H47+H49+H57+H34+H36+H44+H21+H28+H52+H55+H58</f>
        <v>16508.62</v>
      </c>
    </row>
    <row r="20" spans="1:8" ht="12">
      <c r="A20" s="51" t="s">
        <v>180</v>
      </c>
      <c r="B20" s="45" t="s">
        <v>359</v>
      </c>
      <c r="C20" s="45" t="s">
        <v>181</v>
      </c>
      <c r="D20" s="46"/>
      <c r="E20" s="46"/>
      <c r="F20" s="46"/>
      <c r="G20" s="172">
        <f>G24+G29+G32+G23</f>
        <v>15041.07</v>
      </c>
      <c r="H20" s="172">
        <f>H24+H29+H32+H23</f>
        <v>15041.07</v>
      </c>
    </row>
    <row r="21" spans="1:8" ht="24">
      <c r="A21" s="51" t="s">
        <v>469</v>
      </c>
      <c r="B21" s="45" t="s">
        <v>359</v>
      </c>
      <c r="C21" s="45" t="s">
        <v>181</v>
      </c>
      <c r="D21" s="46" t="s">
        <v>201</v>
      </c>
      <c r="E21" s="46"/>
      <c r="F21" s="46"/>
      <c r="G21" s="172">
        <f>G22</f>
        <v>1034.47</v>
      </c>
      <c r="H21" s="172">
        <f>H22</f>
        <v>1034.47</v>
      </c>
    </row>
    <row r="22" spans="1:8" ht="36">
      <c r="A22" s="51" t="s">
        <v>470</v>
      </c>
      <c r="B22" s="45" t="s">
        <v>359</v>
      </c>
      <c r="C22" s="45" t="s">
        <v>181</v>
      </c>
      <c r="D22" s="46" t="s">
        <v>201</v>
      </c>
      <c r="E22" s="46" t="s">
        <v>349</v>
      </c>
      <c r="F22" s="46"/>
      <c r="G22" s="172">
        <f>G23</f>
        <v>1034.47</v>
      </c>
      <c r="H22" s="172">
        <f>H23</f>
        <v>1034.47</v>
      </c>
    </row>
    <row r="23" spans="1:8" s="73" customFormat="1" ht="12.75">
      <c r="A23" s="71" t="s">
        <v>458</v>
      </c>
      <c r="B23" s="72" t="s">
        <v>359</v>
      </c>
      <c r="C23" s="72" t="s">
        <v>181</v>
      </c>
      <c r="D23" s="72" t="s">
        <v>201</v>
      </c>
      <c r="E23" s="72"/>
      <c r="F23" s="72"/>
      <c r="G23" s="163">
        <v>1034.47</v>
      </c>
      <c r="H23" s="163">
        <v>1034.47</v>
      </c>
    </row>
    <row r="24" spans="1:8" ht="36">
      <c r="A24" s="52" t="s">
        <v>184</v>
      </c>
      <c r="B24" s="45" t="s">
        <v>359</v>
      </c>
      <c r="C24" s="45" t="s">
        <v>181</v>
      </c>
      <c r="D24" s="45" t="s">
        <v>185</v>
      </c>
      <c r="E24" s="46"/>
      <c r="F24" s="46"/>
      <c r="G24" s="172">
        <f>G25</f>
        <v>12633</v>
      </c>
      <c r="H24" s="172">
        <f>H25</f>
        <v>12633</v>
      </c>
    </row>
    <row r="25" spans="1:8" ht="12">
      <c r="A25" s="52" t="s">
        <v>227</v>
      </c>
      <c r="B25" s="45" t="s">
        <v>359</v>
      </c>
      <c r="C25" s="45" t="s">
        <v>181</v>
      </c>
      <c r="D25" s="45" t="s">
        <v>185</v>
      </c>
      <c r="E25" s="45" t="s">
        <v>349</v>
      </c>
      <c r="F25" s="46"/>
      <c r="G25" s="172">
        <f>G26</f>
        <v>12633</v>
      </c>
      <c r="H25" s="172">
        <f>H26</f>
        <v>12633</v>
      </c>
    </row>
    <row r="26" spans="1:8" ht="12">
      <c r="A26" s="55" t="s">
        <v>228</v>
      </c>
      <c r="B26" s="45" t="s">
        <v>359</v>
      </c>
      <c r="C26" s="57" t="s">
        <v>181</v>
      </c>
      <c r="D26" s="45" t="s">
        <v>185</v>
      </c>
      <c r="E26" s="57" t="s">
        <v>351</v>
      </c>
      <c r="F26" s="45" t="s">
        <v>350</v>
      </c>
      <c r="G26" s="173">
        <v>12633</v>
      </c>
      <c r="H26" s="173">
        <v>12633</v>
      </c>
    </row>
    <row r="27" spans="1:8" ht="12" hidden="1">
      <c r="A27" s="51" t="s">
        <v>186</v>
      </c>
      <c r="B27" s="45" t="s">
        <v>232</v>
      </c>
      <c r="C27" s="45" t="s">
        <v>181</v>
      </c>
      <c r="D27" s="45">
        <v>5</v>
      </c>
      <c r="E27" s="45"/>
      <c r="F27" s="45"/>
      <c r="G27" s="173"/>
      <c r="H27" s="180"/>
    </row>
    <row r="28" spans="1:8" s="73" customFormat="1" ht="36" hidden="1">
      <c r="A28" s="74" t="s">
        <v>438</v>
      </c>
      <c r="B28" s="45" t="s">
        <v>232</v>
      </c>
      <c r="C28" s="75" t="s">
        <v>181</v>
      </c>
      <c r="D28" s="75" t="s">
        <v>194</v>
      </c>
      <c r="E28" s="70" t="s">
        <v>439</v>
      </c>
      <c r="F28" s="45" t="s">
        <v>310</v>
      </c>
      <c r="G28" s="173"/>
      <c r="H28" s="181"/>
    </row>
    <row r="29" spans="1:8" s="73" customFormat="1" ht="12">
      <c r="A29" s="52" t="s">
        <v>293</v>
      </c>
      <c r="B29" s="45" t="s">
        <v>359</v>
      </c>
      <c r="C29" s="45" t="s">
        <v>181</v>
      </c>
      <c r="D29" s="45" t="s">
        <v>342</v>
      </c>
      <c r="E29" s="46"/>
      <c r="F29" s="46"/>
      <c r="G29" s="172">
        <f>G30</f>
        <v>300</v>
      </c>
      <c r="H29" s="172">
        <f>H30</f>
        <v>300</v>
      </c>
    </row>
    <row r="30" spans="1:8" ht="12">
      <c r="A30" s="52" t="s">
        <v>189</v>
      </c>
      <c r="B30" s="45" t="s">
        <v>359</v>
      </c>
      <c r="C30" s="45" t="s">
        <v>181</v>
      </c>
      <c r="D30" s="45" t="s">
        <v>342</v>
      </c>
      <c r="E30" s="45">
        <v>700000</v>
      </c>
      <c r="F30" s="46"/>
      <c r="G30" s="172">
        <f>G31</f>
        <v>300</v>
      </c>
      <c r="H30" s="172">
        <f>H31</f>
        <v>300</v>
      </c>
    </row>
    <row r="31" spans="1:8" s="73" customFormat="1" ht="12">
      <c r="A31" s="55" t="s">
        <v>327</v>
      </c>
      <c r="B31" s="45" t="s">
        <v>359</v>
      </c>
      <c r="C31" s="57" t="s">
        <v>181</v>
      </c>
      <c r="D31" s="57" t="s">
        <v>342</v>
      </c>
      <c r="E31" s="57">
        <v>700000</v>
      </c>
      <c r="F31" s="45" t="s">
        <v>353</v>
      </c>
      <c r="G31" s="173">
        <v>300</v>
      </c>
      <c r="H31" s="181">
        <v>300</v>
      </c>
    </row>
    <row r="32" spans="1:8" s="73" customFormat="1" ht="12">
      <c r="A32" s="52" t="s">
        <v>190</v>
      </c>
      <c r="B32" s="45" t="s">
        <v>359</v>
      </c>
      <c r="C32" s="45" t="s">
        <v>181</v>
      </c>
      <c r="D32" s="45" t="s">
        <v>343</v>
      </c>
      <c r="E32" s="46"/>
      <c r="F32" s="46"/>
      <c r="G32" s="172">
        <f>G33+G34</f>
        <v>1073.6</v>
      </c>
      <c r="H32" s="172">
        <f>H33+H34</f>
        <v>1073.6</v>
      </c>
    </row>
    <row r="33" spans="1:8" s="73" customFormat="1" ht="12.75" customHeight="1">
      <c r="A33" s="44" t="s">
        <v>261</v>
      </c>
      <c r="B33" s="45" t="s">
        <v>359</v>
      </c>
      <c r="C33" s="57" t="s">
        <v>181</v>
      </c>
      <c r="D33" s="57" t="s">
        <v>343</v>
      </c>
      <c r="E33" s="57" t="s">
        <v>355</v>
      </c>
      <c r="F33" s="57" t="s">
        <v>350</v>
      </c>
      <c r="G33" s="175">
        <v>435.7</v>
      </c>
      <c r="H33" s="181">
        <v>435.7</v>
      </c>
    </row>
    <row r="34" spans="1:8" s="73" customFormat="1" ht="12">
      <c r="A34" s="52" t="s">
        <v>227</v>
      </c>
      <c r="B34" s="45" t="s">
        <v>359</v>
      </c>
      <c r="C34" s="45" t="s">
        <v>181</v>
      </c>
      <c r="D34" s="45" t="s">
        <v>343</v>
      </c>
      <c r="E34" s="45" t="s">
        <v>349</v>
      </c>
      <c r="F34" s="46"/>
      <c r="G34" s="173">
        <f>G35</f>
        <v>637.9</v>
      </c>
      <c r="H34" s="173">
        <f>H35</f>
        <v>637.9</v>
      </c>
    </row>
    <row r="35" spans="1:8" s="73" customFormat="1" ht="12">
      <c r="A35" s="76" t="s">
        <v>356</v>
      </c>
      <c r="B35" s="57" t="s">
        <v>359</v>
      </c>
      <c r="C35" s="57" t="s">
        <v>181</v>
      </c>
      <c r="D35" s="57" t="s">
        <v>343</v>
      </c>
      <c r="E35" s="57" t="s">
        <v>351</v>
      </c>
      <c r="F35" s="45" t="s">
        <v>350</v>
      </c>
      <c r="G35" s="175">
        <f>230.9+203.5+203.5</f>
        <v>637.9</v>
      </c>
      <c r="H35" s="175">
        <f>230.9+203.5+203.5</f>
        <v>637.9</v>
      </c>
    </row>
    <row r="36" spans="1:8" ht="12">
      <c r="A36" s="51" t="s">
        <v>288</v>
      </c>
      <c r="B36" s="45" t="s">
        <v>359</v>
      </c>
      <c r="C36" s="45" t="s">
        <v>185</v>
      </c>
      <c r="D36" s="45" t="s">
        <v>342</v>
      </c>
      <c r="E36" s="45"/>
      <c r="F36" s="45"/>
      <c r="G36" s="173">
        <f>G38+G39+G41</f>
        <v>1099.77</v>
      </c>
      <c r="H36" s="173">
        <f>H38+H39+H41</f>
        <v>1102.5</v>
      </c>
    </row>
    <row r="37" spans="1:8" ht="24" hidden="1">
      <c r="A37" s="51" t="s">
        <v>289</v>
      </c>
      <c r="B37" s="45" t="s">
        <v>359</v>
      </c>
      <c r="C37" s="57" t="s">
        <v>185</v>
      </c>
      <c r="D37" s="57" t="s">
        <v>342</v>
      </c>
      <c r="E37" s="57" t="s">
        <v>290</v>
      </c>
      <c r="F37" s="57"/>
      <c r="G37" s="175">
        <f>G38</f>
        <v>0</v>
      </c>
      <c r="H37" s="180"/>
    </row>
    <row r="38" spans="1:8" ht="12" hidden="1">
      <c r="A38" s="44" t="s">
        <v>356</v>
      </c>
      <c r="B38" s="45" t="s">
        <v>359</v>
      </c>
      <c r="C38" s="57" t="s">
        <v>185</v>
      </c>
      <c r="D38" s="57" t="s">
        <v>342</v>
      </c>
      <c r="E38" s="57" t="s">
        <v>290</v>
      </c>
      <c r="F38" s="57" t="s">
        <v>350</v>
      </c>
      <c r="G38" s="175"/>
      <c r="H38" s="180"/>
    </row>
    <row r="39" spans="1:8" ht="12" hidden="1">
      <c r="A39" s="52" t="s">
        <v>357</v>
      </c>
      <c r="B39" s="57" t="s">
        <v>359</v>
      </c>
      <c r="C39" s="57" t="s">
        <v>185</v>
      </c>
      <c r="D39" s="45" t="s">
        <v>342</v>
      </c>
      <c r="E39" s="57"/>
      <c r="F39" s="57"/>
      <c r="G39" s="173">
        <f>G40</f>
        <v>0</v>
      </c>
      <c r="H39" s="180"/>
    </row>
    <row r="40" spans="1:8" ht="12" hidden="1">
      <c r="A40" s="55" t="s">
        <v>356</v>
      </c>
      <c r="B40" s="57" t="s">
        <v>359</v>
      </c>
      <c r="C40" s="57" t="s">
        <v>185</v>
      </c>
      <c r="D40" s="45" t="s">
        <v>342</v>
      </c>
      <c r="E40" s="57" t="s">
        <v>358</v>
      </c>
      <c r="F40" s="57" t="s">
        <v>350</v>
      </c>
      <c r="G40" s="173"/>
      <c r="H40" s="180"/>
    </row>
    <row r="41" spans="1:8" ht="12">
      <c r="A41" s="52" t="s">
        <v>227</v>
      </c>
      <c r="B41" s="57" t="s">
        <v>359</v>
      </c>
      <c r="C41" s="57" t="s">
        <v>185</v>
      </c>
      <c r="D41" s="45" t="s">
        <v>342</v>
      </c>
      <c r="E41" s="57"/>
      <c r="F41" s="57"/>
      <c r="G41" s="173">
        <f>G42</f>
        <v>1099.77</v>
      </c>
      <c r="H41" s="173">
        <f>H42</f>
        <v>1102.5</v>
      </c>
    </row>
    <row r="42" spans="1:8" ht="12">
      <c r="A42" s="55" t="s">
        <v>228</v>
      </c>
      <c r="B42" s="57" t="s">
        <v>359</v>
      </c>
      <c r="C42" s="57" t="s">
        <v>185</v>
      </c>
      <c r="D42" s="45" t="s">
        <v>342</v>
      </c>
      <c r="E42" s="57" t="s">
        <v>351</v>
      </c>
      <c r="F42" s="57" t="s">
        <v>350</v>
      </c>
      <c r="G42" s="173">
        <v>1099.77</v>
      </c>
      <c r="H42" s="180">
        <v>1102.5</v>
      </c>
    </row>
    <row r="43" spans="1:8" ht="12">
      <c r="A43" s="51" t="s">
        <v>202</v>
      </c>
      <c r="B43" s="45" t="s">
        <v>359</v>
      </c>
      <c r="C43" s="57" t="s">
        <v>199</v>
      </c>
      <c r="D43" s="57" t="s">
        <v>199</v>
      </c>
      <c r="E43" s="57"/>
      <c r="F43" s="57"/>
      <c r="G43" s="175">
        <f>G45</f>
        <v>43.35</v>
      </c>
      <c r="H43" s="175">
        <f>H45</f>
        <v>43.35</v>
      </c>
    </row>
    <row r="44" spans="1:8" s="73" customFormat="1" ht="12">
      <c r="A44" s="51" t="s">
        <v>245</v>
      </c>
      <c r="B44" s="45" t="s">
        <v>359</v>
      </c>
      <c r="C44" s="45" t="s">
        <v>199</v>
      </c>
      <c r="D44" s="45" t="s">
        <v>199</v>
      </c>
      <c r="E44" s="45" t="s">
        <v>246</v>
      </c>
      <c r="F44" s="46"/>
      <c r="G44" s="175">
        <f>G45</f>
        <v>43.35</v>
      </c>
      <c r="H44" s="175">
        <f>H45</f>
        <v>43.35</v>
      </c>
    </row>
    <row r="45" spans="1:8" ht="12">
      <c r="A45" s="55" t="s">
        <v>247</v>
      </c>
      <c r="B45" s="45" t="s">
        <v>359</v>
      </c>
      <c r="C45" s="45" t="s">
        <v>199</v>
      </c>
      <c r="D45" s="45" t="s">
        <v>199</v>
      </c>
      <c r="E45" s="57" t="s">
        <v>369</v>
      </c>
      <c r="F45" s="45" t="s">
        <v>350</v>
      </c>
      <c r="G45" s="175">
        <f>43.35</f>
        <v>43.35</v>
      </c>
      <c r="H45" s="180">
        <v>43.35</v>
      </c>
    </row>
    <row r="46" spans="1:8" ht="12" hidden="1">
      <c r="A46" s="52" t="s">
        <v>193</v>
      </c>
      <c r="B46" s="57" t="s">
        <v>359</v>
      </c>
      <c r="C46" s="57"/>
      <c r="D46" s="57"/>
      <c r="E46" s="57"/>
      <c r="F46" s="57"/>
      <c r="G46" s="175"/>
      <c r="H46" s="180"/>
    </row>
    <row r="47" spans="1:8" ht="12" hidden="1">
      <c r="A47" s="44" t="s">
        <v>364</v>
      </c>
      <c r="B47" s="57" t="s">
        <v>359</v>
      </c>
      <c r="C47" s="45" t="s">
        <v>194</v>
      </c>
      <c r="D47" s="57" t="s">
        <v>201</v>
      </c>
      <c r="E47" s="46" t="s">
        <v>365</v>
      </c>
      <c r="F47" s="46" t="s">
        <v>350</v>
      </c>
      <c r="G47" s="175"/>
      <c r="H47" s="180"/>
    </row>
    <row r="48" spans="1:8" ht="12">
      <c r="A48" s="51" t="s">
        <v>211</v>
      </c>
      <c r="B48" s="45" t="s">
        <v>359</v>
      </c>
      <c r="C48" s="57" t="s">
        <v>210</v>
      </c>
      <c r="D48" s="57" t="s">
        <v>205</v>
      </c>
      <c r="E48" s="57" t="s">
        <v>235</v>
      </c>
      <c r="F48" s="57"/>
      <c r="G48" s="175">
        <f>G49</f>
        <v>150</v>
      </c>
      <c r="H48" s="175">
        <f>H49</f>
        <v>150</v>
      </c>
    </row>
    <row r="49" spans="1:8" ht="24">
      <c r="A49" s="55" t="s">
        <v>236</v>
      </c>
      <c r="B49" s="45" t="s">
        <v>359</v>
      </c>
      <c r="C49" s="57" t="s">
        <v>210</v>
      </c>
      <c r="D49" s="57" t="s">
        <v>205</v>
      </c>
      <c r="E49" s="57" t="s">
        <v>385</v>
      </c>
      <c r="F49" s="57" t="s">
        <v>310</v>
      </c>
      <c r="G49" s="175">
        <v>150</v>
      </c>
      <c r="H49" s="180">
        <v>150</v>
      </c>
    </row>
    <row r="50" spans="1:8" ht="12">
      <c r="A50" s="52" t="s">
        <v>213</v>
      </c>
      <c r="B50" s="45" t="s">
        <v>359</v>
      </c>
      <c r="C50" s="57" t="s">
        <v>234</v>
      </c>
      <c r="D50" s="57"/>
      <c r="E50" s="57"/>
      <c r="F50" s="57"/>
      <c r="G50" s="175">
        <f>G51+G53</f>
        <v>171.7</v>
      </c>
      <c r="H50" s="175">
        <f>H51+H53</f>
        <v>171.7</v>
      </c>
    </row>
    <row r="51" spans="1:8" ht="12">
      <c r="A51" s="52" t="s">
        <v>292</v>
      </c>
      <c r="B51" s="57" t="s">
        <v>359</v>
      </c>
      <c r="C51" s="57" t="s">
        <v>234</v>
      </c>
      <c r="D51" s="57" t="s">
        <v>197</v>
      </c>
      <c r="E51" s="57"/>
      <c r="F51" s="57"/>
      <c r="G51" s="175">
        <f>G52</f>
        <v>171.7</v>
      </c>
      <c r="H51" s="175">
        <f>H52</f>
        <v>171.7</v>
      </c>
    </row>
    <row r="52" spans="1:8" ht="11.25" customHeight="1">
      <c r="A52" s="55" t="s">
        <v>227</v>
      </c>
      <c r="B52" s="57" t="s">
        <v>359</v>
      </c>
      <c r="C52" s="57" t="s">
        <v>234</v>
      </c>
      <c r="D52" s="57" t="s">
        <v>197</v>
      </c>
      <c r="E52" s="57" t="s">
        <v>351</v>
      </c>
      <c r="F52" s="57" t="s">
        <v>350</v>
      </c>
      <c r="G52" s="175">
        <v>171.7</v>
      </c>
      <c r="H52" s="180">
        <v>171.7</v>
      </c>
    </row>
    <row r="53" spans="1:8" ht="12" hidden="1">
      <c r="A53" s="53" t="s">
        <v>216</v>
      </c>
      <c r="B53" s="57" t="s">
        <v>359</v>
      </c>
      <c r="C53" s="57" t="s">
        <v>234</v>
      </c>
      <c r="D53" s="57" t="s">
        <v>183</v>
      </c>
      <c r="E53" s="57"/>
      <c r="F53" s="45"/>
      <c r="G53" s="173">
        <f>G57+G55+G58</f>
        <v>0</v>
      </c>
      <c r="H53" s="173">
        <f>H57+H55+H58</f>
        <v>0</v>
      </c>
    </row>
    <row r="54" spans="1:8" ht="12" hidden="1">
      <c r="A54" s="53" t="s">
        <v>486</v>
      </c>
      <c r="B54" s="57" t="s">
        <v>359</v>
      </c>
      <c r="C54" s="57" t="s">
        <v>234</v>
      </c>
      <c r="D54" s="57" t="s">
        <v>183</v>
      </c>
      <c r="E54" s="57"/>
      <c r="F54" s="45"/>
      <c r="G54" s="173"/>
      <c r="H54" s="180"/>
    </row>
    <row r="55" spans="1:8" ht="12" hidden="1">
      <c r="A55" s="54" t="s">
        <v>442</v>
      </c>
      <c r="B55" s="57" t="s">
        <v>359</v>
      </c>
      <c r="C55" s="57" t="s">
        <v>234</v>
      </c>
      <c r="D55" s="57" t="s">
        <v>183</v>
      </c>
      <c r="E55" s="46" t="s">
        <v>552</v>
      </c>
      <c r="F55" s="45" t="s">
        <v>553</v>
      </c>
      <c r="G55" s="173"/>
      <c r="H55" s="180"/>
    </row>
    <row r="56" spans="1:8" ht="12" hidden="1">
      <c r="A56" s="53" t="s">
        <v>487</v>
      </c>
      <c r="B56" s="45" t="s">
        <v>359</v>
      </c>
      <c r="C56" s="45" t="s">
        <v>234</v>
      </c>
      <c r="D56" s="45" t="s">
        <v>183</v>
      </c>
      <c r="E56" s="45"/>
      <c r="F56" s="45"/>
      <c r="G56" s="173">
        <f>G57+G58</f>
        <v>0</v>
      </c>
      <c r="H56" s="173">
        <f>H57+H58</f>
        <v>0</v>
      </c>
    </row>
    <row r="57" spans="1:8" ht="27" customHeight="1" hidden="1">
      <c r="A57" s="55" t="s">
        <v>484</v>
      </c>
      <c r="B57" s="45" t="s">
        <v>359</v>
      </c>
      <c r="C57" s="45" t="s">
        <v>234</v>
      </c>
      <c r="D57" s="45" t="s">
        <v>183</v>
      </c>
      <c r="E57" s="46" t="s">
        <v>341</v>
      </c>
      <c r="F57" s="46" t="s">
        <v>390</v>
      </c>
      <c r="G57" s="173"/>
      <c r="H57" s="180"/>
    </row>
    <row r="58" spans="1:8" ht="24" hidden="1">
      <c r="A58" s="78" t="s">
        <v>554</v>
      </c>
      <c r="B58" s="45" t="s">
        <v>359</v>
      </c>
      <c r="C58" s="45" t="s">
        <v>234</v>
      </c>
      <c r="D58" s="45" t="s">
        <v>183</v>
      </c>
      <c r="E58" s="46" t="s">
        <v>341</v>
      </c>
      <c r="F58" s="46" t="s">
        <v>555</v>
      </c>
      <c r="G58" s="175"/>
      <c r="H58" s="180"/>
    </row>
    <row r="59" spans="1:8" ht="24">
      <c r="A59" s="142" t="s">
        <v>488</v>
      </c>
      <c r="B59" s="17" t="s">
        <v>309</v>
      </c>
      <c r="C59" s="19"/>
      <c r="D59" s="19"/>
      <c r="E59" s="19"/>
      <c r="F59" s="19"/>
      <c r="G59" s="171">
        <f>G63+G67+G64</f>
        <v>17027.52</v>
      </c>
      <c r="H59" s="171">
        <f>H63+H67+H64</f>
        <v>17212.3</v>
      </c>
    </row>
    <row r="60" spans="1:8" ht="12">
      <c r="A60" s="18" t="s">
        <v>180</v>
      </c>
      <c r="B60" s="4" t="s">
        <v>309</v>
      </c>
      <c r="C60" s="4" t="s">
        <v>181</v>
      </c>
      <c r="D60" s="19"/>
      <c r="E60" s="19"/>
      <c r="F60" s="19"/>
      <c r="G60" s="172">
        <f aca="true" t="shared" si="0" ref="G60:H62">G61</f>
        <v>2158.05</v>
      </c>
      <c r="H60" s="172">
        <f t="shared" si="0"/>
        <v>2158.05</v>
      </c>
    </row>
    <row r="61" spans="1:8" ht="24">
      <c r="A61" s="16" t="s">
        <v>187</v>
      </c>
      <c r="B61" s="17" t="s">
        <v>309</v>
      </c>
      <c r="C61" s="17" t="s">
        <v>181</v>
      </c>
      <c r="D61" s="17" t="s">
        <v>197</v>
      </c>
      <c r="E61" s="19"/>
      <c r="F61" s="19"/>
      <c r="G61" s="172">
        <f t="shared" si="0"/>
        <v>2158.05</v>
      </c>
      <c r="H61" s="172">
        <f t="shared" si="0"/>
        <v>2158.05</v>
      </c>
    </row>
    <row r="62" spans="1:8" ht="12">
      <c r="A62" s="16" t="s">
        <v>227</v>
      </c>
      <c r="B62" s="17" t="s">
        <v>309</v>
      </c>
      <c r="C62" s="17" t="s">
        <v>181</v>
      </c>
      <c r="D62" s="17" t="s">
        <v>197</v>
      </c>
      <c r="E62" s="17" t="s">
        <v>349</v>
      </c>
      <c r="F62" s="19"/>
      <c r="G62" s="172">
        <f t="shared" si="0"/>
        <v>2158.05</v>
      </c>
      <c r="H62" s="172">
        <f t="shared" si="0"/>
        <v>2158.05</v>
      </c>
    </row>
    <row r="63" spans="1:8" ht="12">
      <c r="A63" s="79" t="s">
        <v>228</v>
      </c>
      <c r="B63" s="4" t="s">
        <v>309</v>
      </c>
      <c r="C63" s="80" t="s">
        <v>181</v>
      </c>
      <c r="D63" s="4" t="s">
        <v>197</v>
      </c>
      <c r="E63" s="80" t="s">
        <v>351</v>
      </c>
      <c r="F63" s="4" t="s">
        <v>350</v>
      </c>
      <c r="G63" s="173">
        <v>2158.05</v>
      </c>
      <c r="H63" s="180">
        <v>2158.05</v>
      </c>
    </row>
    <row r="64" spans="1:8" ht="12">
      <c r="A64" s="51" t="s">
        <v>204</v>
      </c>
      <c r="B64" s="45" t="s">
        <v>309</v>
      </c>
      <c r="C64" s="45" t="s">
        <v>205</v>
      </c>
      <c r="D64" s="46"/>
      <c r="E64" s="46"/>
      <c r="F64" s="46"/>
      <c r="G64" s="172">
        <f>G65</f>
        <v>322</v>
      </c>
      <c r="H64" s="172">
        <f>H65</f>
        <v>322</v>
      </c>
    </row>
    <row r="65" spans="1:8" ht="12">
      <c r="A65" s="52" t="s">
        <v>207</v>
      </c>
      <c r="B65" s="45" t="s">
        <v>309</v>
      </c>
      <c r="C65" s="45" t="s">
        <v>205</v>
      </c>
      <c r="D65" s="45" t="s">
        <v>183</v>
      </c>
      <c r="E65" s="46"/>
      <c r="F65" s="46"/>
      <c r="G65" s="172">
        <f>G66</f>
        <v>322</v>
      </c>
      <c r="H65" s="172">
        <f>H66</f>
        <v>322</v>
      </c>
    </row>
    <row r="66" spans="1:8" ht="24">
      <c r="A66" s="55" t="s">
        <v>253</v>
      </c>
      <c r="B66" s="57" t="s">
        <v>309</v>
      </c>
      <c r="C66" s="57" t="s">
        <v>205</v>
      </c>
      <c r="D66" s="57" t="s">
        <v>183</v>
      </c>
      <c r="E66" s="57" t="s">
        <v>380</v>
      </c>
      <c r="F66" s="62" t="s">
        <v>363</v>
      </c>
      <c r="G66" s="178">
        <v>322</v>
      </c>
      <c r="H66" s="180">
        <v>322</v>
      </c>
    </row>
    <row r="67" spans="1:8" ht="12">
      <c r="A67" s="18" t="s">
        <v>218</v>
      </c>
      <c r="B67" s="4" t="s">
        <v>309</v>
      </c>
      <c r="C67" s="4">
        <v>11</v>
      </c>
      <c r="D67" s="19" t="s">
        <v>230</v>
      </c>
      <c r="E67" s="19"/>
      <c r="F67" s="19"/>
      <c r="G67" s="172">
        <f>G70+G68+G71+G69</f>
        <v>14547.470000000001</v>
      </c>
      <c r="H67" s="172">
        <f>H70+H68+H71+H69</f>
        <v>14732.25</v>
      </c>
    </row>
    <row r="68" spans="1:8" ht="24">
      <c r="A68" s="81" t="s">
        <v>122</v>
      </c>
      <c r="B68" s="17" t="s">
        <v>309</v>
      </c>
      <c r="C68" s="17" t="s">
        <v>251</v>
      </c>
      <c r="D68" s="17" t="s">
        <v>181</v>
      </c>
      <c r="E68" s="17" t="s">
        <v>403</v>
      </c>
      <c r="F68" s="17" t="s">
        <v>404</v>
      </c>
      <c r="G68" s="173">
        <v>9417</v>
      </c>
      <c r="H68" s="180">
        <v>9417</v>
      </c>
    </row>
    <row r="69" spans="1:8" ht="24">
      <c r="A69" s="81" t="s">
        <v>405</v>
      </c>
      <c r="B69" s="17" t="s">
        <v>309</v>
      </c>
      <c r="C69" s="17" t="s">
        <v>251</v>
      </c>
      <c r="D69" s="17" t="s">
        <v>181</v>
      </c>
      <c r="E69" s="17" t="s">
        <v>403</v>
      </c>
      <c r="F69" s="17" t="s">
        <v>404</v>
      </c>
      <c r="G69" s="173">
        <f>2575.27-96</f>
        <v>2479.27</v>
      </c>
      <c r="H69" s="180">
        <f>2760.05-96</f>
        <v>2664.05</v>
      </c>
    </row>
    <row r="70" spans="1:8" ht="36">
      <c r="A70" s="81" t="s">
        <v>262</v>
      </c>
      <c r="B70" s="17" t="s">
        <v>309</v>
      </c>
      <c r="C70" s="17" t="s">
        <v>251</v>
      </c>
      <c r="D70" s="17" t="s">
        <v>183</v>
      </c>
      <c r="E70" s="17" t="s">
        <v>406</v>
      </c>
      <c r="F70" s="17" t="s">
        <v>407</v>
      </c>
      <c r="G70" s="173">
        <v>751.2</v>
      </c>
      <c r="H70" s="180">
        <v>751.2</v>
      </c>
    </row>
    <row r="71" spans="1:8" ht="12">
      <c r="A71" s="81" t="s">
        <v>436</v>
      </c>
      <c r="B71" s="17" t="s">
        <v>309</v>
      </c>
      <c r="C71" s="17" t="s">
        <v>251</v>
      </c>
      <c r="D71" s="17" t="s">
        <v>185</v>
      </c>
      <c r="E71" s="17" t="s">
        <v>489</v>
      </c>
      <c r="F71" s="17" t="s">
        <v>490</v>
      </c>
      <c r="G71" s="173">
        <v>1900</v>
      </c>
      <c r="H71" s="180">
        <v>1900</v>
      </c>
    </row>
    <row r="72" spans="1:8" ht="12">
      <c r="A72" s="81"/>
      <c r="B72" s="17"/>
      <c r="C72" s="17"/>
      <c r="D72" s="17"/>
      <c r="E72" s="17"/>
      <c r="F72" s="17"/>
      <c r="G72" s="173"/>
      <c r="H72" s="180"/>
    </row>
    <row r="73" spans="1:8" ht="12">
      <c r="A73" s="86" t="s">
        <v>491</v>
      </c>
      <c r="B73" s="45" t="s">
        <v>451</v>
      </c>
      <c r="C73" s="46"/>
      <c r="D73" s="46"/>
      <c r="E73" s="46"/>
      <c r="F73" s="46"/>
      <c r="G73" s="171">
        <f>G77+G78</f>
        <v>976.4300000000001</v>
      </c>
      <c r="H73" s="171">
        <f>H77+H78</f>
        <v>976.4300000000001</v>
      </c>
    </row>
    <row r="74" spans="1:8" ht="12">
      <c r="A74" s="51" t="s">
        <v>180</v>
      </c>
      <c r="B74" s="45" t="s">
        <v>451</v>
      </c>
      <c r="C74" s="45" t="s">
        <v>181</v>
      </c>
      <c r="D74" s="46"/>
      <c r="E74" s="46"/>
      <c r="F74" s="46"/>
      <c r="G74" s="172">
        <f aca="true" t="shared" si="1" ref="G74:H76">G75</f>
        <v>369.31</v>
      </c>
      <c r="H74" s="172">
        <f t="shared" si="1"/>
        <v>369.31</v>
      </c>
    </row>
    <row r="75" spans="1:8" ht="12">
      <c r="A75" s="51" t="s">
        <v>190</v>
      </c>
      <c r="B75" s="45" t="s">
        <v>451</v>
      </c>
      <c r="C75" s="45" t="s">
        <v>181</v>
      </c>
      <c r="D75" s="45" t="s">
        <v>343</v>
      </c>
      <c r="E75" s="46"/>
      <c r="F75" s="46"/>
      <c r="G75" s="172">
        <f t="shared" si="1"/>
        <v>369.31</v>
      </c>
      <c r="H75" s="172">
        <f t="shared" si="1"/>
        <v>369.31</v>
      </c>
    </row>
    <row r="76" spans="1:8" s="73" customFormat="1" ht="24">
      <c r="A76" s="52" t="s">
        <v>335</v>
      </c>
      <c r="B76" s="45" t="s">
        <v>451</v>
      </c>
      <c r="C76" s="45" t="s">
        <v>181</v>
      </c>
      <c r="D76" s="45" t="s">
        <v>343</v>
      </c>
      <c r="E76" s="46" t="s">
        <v>252</v>
      </c>
      <c r="F76" s="46"/>
      <c r="G76" s="172">
        <f t="shared" si="1"/>
        <v>369.31</v>
      </c>
      <c r="H76" s="172">
        <f t="shared" si="1"/>
        <v>369.31</v>
      </c>
    </row>
    <row r="77" spans="1:8" ht="24">
      <c r="A77" s="55" t="s">
        <v>339</v>
      </c>
      <c r="B77" s="57" t="s">
        <v>451</v>
      </c>
      <c r="C77" s="57" t="s">
        <v>181</v>
      </c>
      <c r="D77" s="45" t="s">
        <v>343</v>
      </c>
      <c r="E77" s="57" t="s">
        <v>354</v>
      </c>
      <c r="F77" s="57" t="s">
        <v>350</v>
      </c>
      <c r="G77" s="173">
        <v>369.31</v>
      </c>
      <c r="H77" s="180">
        <v>369.31</v>
      </c>
    </row>
    <row r="78" spans="1:8" ht="12">
      <c r="A78" s="52" t="s">
        <v>452</v>
      </c>
      <c r="B78" s="45" t="s">
        <v>451</v>
      </c>
      <c r="C78" s="45" t="s">
        <v>185</v>
      </c>
      <c r="D78" s="45" t="s">
        <v>342</v>
      </c>
      <c r="E78" s="45"/>
      <c r="F78" s="45"/>
      <c r="G78" s="180">
        <f>G79</f>
        <v>607.12</v>
      </c>
      <c r="H78" s="180">
        <f>H79</f>
        <v>607.12</v>
      </c>
    </row>
    <row r="79" spans="1:8" ht="12">
      <c r="A79" s="55" t="s">
        <v>356</v>
      </c>
      <c r="B79" s="57" t="s">
        <v>451</v>
      </c>
      <c r="C79" s="57" t="s">
        <v>185</v>
      </c>
      <c r="D79" s="45" t="s">
        <v>342</v>
      </c>
      <c r="E79" s="45" t="s">
        <v>453</v>
      </c>
      <c r="F79" s="57" t="s">
        <v>350</v>
      </c>
      <c r="G79" s="180">
        <v>607.12</v>
      </c>
      <c r="H79" s="180">
        <v>607.12</v>
      </c>
    </row>
    <row r="80" spans="1:8" ht="12">
      <c r="A80" s="55"/>
      <c r="B80" s="57"/>
      <c r="C80" s="57"/>
      <c r="D80" s="45"/>
      <c r="E80" s="57"/>
      <c r="F80" s="57"/>
      <c r="G80" s="173"/>
      <c r="H80" s="180"/>
    </row>
    <row r="81" spans="1:8" ht="36">
      <c r="A81" s="86" t="s">
        <v>250</v>
      </c>
      <c r="B81" s="45" t="s">
        <v>404</v>
      </c>
      <c r="C81" s="46"/>
      <c r="D81" s="46"/>
      <c r="E81" s="46"/>
      <c r="F81" s="46"/>
      <c r="G81" s="171">
        <f aca="true" t="shared" si="2" ref="G81:H84">G82</f>
        <v>2603.04</v>
      </c>
      <c r="H81" s="171">
        <f t="shared" si="2"/>
        <v>2603.04</v>
      </c>
    </row>
    <row r="82" spans="1:8" ht="12">
      <c r="A82" s="51" t="s">
        <v>191</v>
      </c>
      <c r="B82" s="45" t="s">
        <v>404</v>
      </c>
      <c r="C82" s="45" t="s">
        <v>185</v>
      </c>
      <c r="D82" s="46"/>
      <c r="E82" s="46"/>
      <c r="F82" s="46"/>
      <c r="G82" s="172">
        <f t="shared" si="2"/>
        <v>2603.04</v>
      </c>
      <c r="H82" s="172">
        <f t="shared" si="2"/>
        <v>2603.04</v>
      </c>
    </row>
    <row r="83" spans="1:8" ht="12">
      <c r="A83" s="52" t="s">
        <v>192</v>
      </c>
      <c r="B83" s="45" t="s">
        <v>404</v>
      </c>
      <c r="C83" s="45" t="s">
        <v>185</v>
      </c>
      <c r="D83" s="45" t="s">
        <v>194</v>
      </c>
      <c r="E83" s="46"/>
      <c r="F83" s="46"/>
      <c r="G83" s="172">
        <f t="shared" si="2"/>
        <v>2603.04</v>
      </c>
      <c r="H83" s="172">
        <f t="shared" si="2"/>
        <v>2603.04</v>
      </c>
    </row>
    <row r="84" spans="1:8" ht="12">
      <c r="A84" s="52" t="s">
        <v>227</v>
      </c>
      <c r="B84" s="45" t="s">
        <v>404</v>
      </c>
      <c r="C84" s="45" t="s">
        <v>185</v>
      </c>
      <c r="D84" s="45" t="s">
        <v>194</v>
      </c>
      <c r="E84" s="45" t="s">
        <v>349</v>
      </c>
      <c r="F84" s="46"/>
      <c r="G84" s="172">
        <f t="shared" si="2"/>
        <v>2603.04</v>
      </c>
      <c r="H84" s="172">
        <f t="shared" si="2"/>
        <v>2603.04</v>
      </c>
    </row>
    <row r="85" spans="1:8" ht="12">
      <c r="A85" s="55" t="s">
        <v>228</v>
      </c>
      <c r="B85" s="45" t="s">
        <v>404</v>
      </c>
      <c r="C85" s="57" t="s">
        <v>185</v>
      </c>
      <c r="D85" s="45" t="s">
        <v>194</v>
      </c>
      <c r="E85" s="57" t="s">
        <v>351</v>
      </c>
      <c r="F85" s="45" t="s">
        <v>350</v>
      </c>
      <c r="G85" s="173">
        <v>2603.04</v>
      </c>
      <c r="H85" s="173">
        <v>2603.04</v>
      </c>
    </row>
    <row r="86" spans="1:8" ht="12">
      <c r="A86" s="55"/>
      <c r="B86" s="57"/>
      <c r="C86" s="57"/>
      <c r="D86" s="45"/>
      <c r="E86" s="57"/>
      <c r="F86" s="57"/>
      <c r="G86" s="173"/>
      <c r="H86" s="180"/>
    </row>
    <row r="87" spans="1:8" ht="12">
      <c r="A87" s="86" t="s">
        <v>492</v>
      </c>
      <c r="B87" s="45" t="s">
        <v>244</v>
      </c>
      <c r="C87" s="46"/>
      <c r="D87" s="46"/>
      <c r="E87" s="46"/>
      <c r="F87" s="46"/>
      <c r="G87" s="171">
        <f>G88+G105</f>
        <v>111364.65000000001</v>
      </c>
      <c r="H87" s="171">
        <f>H88+H105</f>
        <v>111471.15000000001</v>
      </c>
    </row>
    <row r="88" spans="1:8" ht="12">
      <c r="A88" s="51" t="s">
        <v>198</v>
      </c>
      <c r="B88" s="45" t="s">
        <v>244</v>
      </c>
      <c r="C88" s="45" t="s">
        <v>199</v>
      </c>
      <c r="D88" s="46"/>
      <c r="E88" s="46"/>
      <c r="F88" s="46"/>
      <c r="G88" s="172">
        <f>G89+G96+G100+G94</f>
        <v>107618.65000000001</v>
      </c>
      <c r="H88" s="172">
        <f>H89+H96+H100+H94</f>
        <v>107618.65000000001</v>
      </c>
    </row>
    <row r="89" spans="1:8" ht="12">
      <c r="A89" s="52" t="s">
        <v>200</v>
      </c>
      <c r="B89" s="45" t="s">
        <v>244</v>
      </c>
      <c r="C89" s="45" t="s">
        <v>199</v>
      </c>
      <c r="D89" s="45" t="s">
        <v>201</v>
      </c>
      <c r="E89" s="46"/>
      <c r="F89" s="46"/>
      <c r="G89" s="172">
        <f>G90+G92+G93</f>
        <v>104348.94</v>
      </c>
      <c r="H89" s="172">
        <f>H90+H92+H93</f>
        <v>104348.94</v>
      </c>
    </row>
    <row r="90" spans="1:8" ht="36" hidden="1">
      <c r="A90" s="55" t="s">
        <v>276</v>
      </c>
      <c r="B90" s="45" t="s">
        <v>244</v>
      </c>
      <c r="C90" s="45" t="s">
        <v>199</v>
      </c>
      <c r="D90" s="45" t="s">
        <v>201</v>
      </c>
      <c r="E90" s="45" t="s">
        <v>368</v>
      </c>
      <c r="F90" s="46" t="s">
        <v>226</v>
      </c>
      <c r="G90" s="172"/>
      <c r="H90" s="180"/>
    </row>
    <row r="91" spans="1:8" ht="24">
      <c r="A91" s="52" t="s">
        <v>401</v>
      </c>
      <c r="B91" s="45" t="s">
        <v>244</v>
      </c>
      <c r="C91" s="45" t="s">
        <v>199</v>
      </c>
      <c r="D91" s="45" t="s">
        <v>201</v>
      </c>
      <c r="E91" s="45"/>
      <c r="F91" s="46"/>
      <c r="G91" s="172">
        <f>G92</f>
        <v>104290.44</v>
      </c>
      <c r="H91" s="172">
        <f>H92</f>
        <v>104290.44</v>
      </c>
    </row>
    <row r="92" spans="1:8" ht="12">
      <c r="A92" s="55" t="s">
        <v>402</v>
      </c>
      <c r="B92" s="45" t="s">
        <v>244</v>
      </c>
      <c r="C92" s="45" t="s">
        <v>199</v>
      </c>
      <c r="D92" s="45" t="s">
        <v>201</v>
      </c>
      <c r="E92" s="45" t="s">
        <v>366</v>
      </c>
      <c r="F92" s="45" t="s">
        <v>226</v>
      </c>
      <c r="G92" s="173">
        <f>104348.94-58.5</f>
        <v>104290.44</v>
      </c>
      <c r="H92" s="173">
        <f>104348.94-58.5</f>
        <v>104290.44</v>
      </c>
    </row>
    <row r="93" spans="1:8" ht="12">
      <c r="A93" s="55" t="s">
        <v>402</v>
      </c>
      <c r="B93" s="45" t="s">
        <v>244</v>
      </c>
      <c r="C93" s="30" t="s">
        <v>199</v>
      </c>
      <c r="D93" s="33" t="s">
        <v>201</v>
      </c>
      <c r="E93" s="30" t="s">
        <v>366</v>
      </c>
      <c r="F93" s="30" t="s">
        <v>229</v>
      </c>
      <c r="G93" s="173">
        <v>58.5</v>
      </c>
      <c r="H93" s="180">
        <v>58.5</v>
      </c>
    </row>
    <row r="94" spans="1:8" ht="12">
      <c r="A94" s="51" t="s">
        <v>274</v>
      </c>
      <c r="B94" s="45" t="s">
        <v>244</v>
      </c>
      <c r="C94" s="45" t="s">
        <v>199</v>
      </c>
      <c r="D94" s="45" t="s">
        <v>201</v>
      </c>
      <c r="E94" s="45" t="s">
        <v>275</v>
      </c>
      <c r="F94" s="46"/>
      <c r="G94" s="172">
        <f>G95</f>
        <v>0</v>
      </c>
      <c r="H94" s="172">
        <f>H95</f>
        <v>0</v>
      </c>
    </row>
    <row r="95" spans="1:8" ht="12">
      <c r="A95" s="44" t="s">
        <v>474</v>
      </c>
      <c r="B95" s="45" t="s">
        <v>244</v>
      </c>
      <c r="C95" s="45" t="s">
        <v>199</v>
      </c>
      <c r="D95" s="45" t="s">
        <v>201</v>
      </c>
      <c r="E95" s="45" t="s">
        <v>589</v>
      </c>
      <c r="F95" s="46" t="s">
        <v>226</v>
      </c>
      <c r="G95" s="172"/>
      <c r="H95" s="180"/>
    </row>
    <row r="96" spans="1:8" ht="12">
      <c r="A96" s="52" t="s">
        <v>202</v>
      </c>
      <c r="B96" s="45" t="s">
        <v>244</v>
      </c>
      <c r="C96" s="45" t="s">
        <v>199</v>
      </c>
      <c r="D96" s="45" t="s">
        <v>199</v>
      </c>
      <c r="E96" s="46"/>
      <c r="F96" s="46"/>
      <c r="G96" s="172">
        <f>G97+G99</f>
        <v>397.89</v>
      </c>
      <c r="H96" s="172">
        <f>H97+H99</f>
        <v>397.89</v>
      </c>
    </row>
    <row r="97" spans="1:8" ht="12">
      <c r="A97" s="52" t="s">
        <v>269</v>
      </c>
      <c r="B97" s="45" t="s">
        <v>244</v>
      </c>
      <c r="C97" s="45" t="s">
        <v>199</v>
      </c>
      <c r="D97" s="45" t="s">
        <v>199</v>
      </c>
      <c r="E97" s="57" t="s">
        <v>581</v>
      </c>
      <c r="F97" s="45" t="s">
        <v>271</v>
      </c>
      <c r="G97" s="173">
        <f>G98</f>
        <v>397.89</v>
      </c>
      <c r="H97" s="173">
        <f>H98</f>
        <v>397.89</v>
      </c>
    </row>
    <row r="98" spans="1:8" ht="12">
      <c r="A98" s="55" t="s">
        <v>272</v>
      </c>
      <c r="B98" s="45" t="s">
        <v>244</v>
      </c>
      <c r="C98" s="45" t="s">
        <v>199</v>
      </c>
      <c r="D98" s="45" t="s">
        <v>199</v>
      </c>
      <c r="E98" s="57" t="s">
        <v>581</v>
      </c>
      <c r="F98" s="45" t="s">
        <v>271</v>
      </c>
      <c r="G98" s="173">
        <f>182.74+215.15</f>
        <v>397.89</v>
      </c>
      <c r="H98" s="180">
        <f>182.74+215.15</f>
        <v>397.89</v>
      </c>
    </row>
    <row r="99" spans="1:8" ht="12">
      <c r="A99" s="55" t="s">
        <v>247</v>
      </c>
      <c r="B99" s="45" t="s">
        <v>244</v>
      </c>
      <c r="C99" s="45" t="s">
        <v>199</v>
      </c>
      <c r="D99" s="45" t="s">
        <v>199</v>
      </c>
      <c r="E99" s="57" t="s">
        <v>369</v>
      </c>
      <c r="F99" s="45" t="s">
        <v>350</v>
      </c>
      <c r="G99" s="173"/>
      <c r="H99" s="180"/>
    </row>
    <row r="100" spans="1:8" ht="12">
      <c r="A100" s="51" t="s">
        <v>203</v>
      </c>
      <c r="B100" s="45" t="s">
        <v>244</v>
      </c>
      <c r="C100" s="45" t="s">
        <v>199</v>
      </c>
      <c r="D100" s="45" t="s">
        <v>210</v>
      </c>
      <c r="E100" s="46"/>
      <c r="F100" s="46"/>
      <c r="G100" s="172">
        <f>G101+G103</f>
        <v>2871.82</v>
      </c>
      <c r="H100" s="172">
        <f>H101+H103</f>
        <v>2871.82</v>
      </c>
    </row>
    <row r="101" spans="1:8" ht="12">
      <c r="A101" s="52" t="s">
        <v>227</v>
      </c>
      <c r="B101" s="45" t="s">
        <v>244</v>
      </c>
      <c r="C101" s="45" t="s">
        <v>199</v>
      </c>
      <c r="D101" s="45" t="s">
        <v>210</v>
      </c>
      <c r="E101" s="45" t="s">
        <v>349</v>
      </c>
      <c r="F101" s="46"/>
      <c r="G101" s="172">
        <f>G102</f>
        <v>2796.82</v>
      </c>
      <c r="H101" s="172">
        <f>H102</f>
        <v>2796.82</v>
      </c>
    </row>
    <row r="102" spans="1:8" ht="12">
      <c r="A102" s="55" t="s">
        <v>228</v>
      </c>
      <c r="B102" s="45" t="s">
        <v>244</v>
      </c>
      <c r="C102" s="45" t="s">
        <v>199</v>
      </c>
      <c r="D102" s="45" t="s">
        <v>210</v>
      </c>
      <c r="E102" s="57" t="s">
        <v>351</v>
      </c>
      <c r="F102" s="45" t="s">
        <v>350</v>
      </c>
      <c r="G102" s="173">
        <v>2796.82</v>
      </c>
      <c r="H102" s="180">
        <v>2796.82</v>
      </c>
    </row>
    <row r="103" spans="1:8" ht="12">
      <c r="A103" s="51" t="s">
        <v>203</v>
      </c>
      <c r="B103" s="45" t="s">
        <v>244</v>
      </c>
      <c r="C103" s="45" t="s">
        <v>199</v>
      </c>
      <c r="D103" s="45" t="s">
        <v>210</v>
      </c>
      <c r="E103" s="57" t="s">
        <v>373</v>
      </c>
      <c r="F103" s="45"/>
      <c r="G103" s="173">
        <f>G104</f>
        <v>75</v>
      </c>
      <c r="H103" s="173">
        <f>H104</f>
        <v>75</v>
      </c>
    </row>
    <row r="104" spans="1:8" ht="12">
      <c r="A104" s="55" t="s">
        <v>402</v>
      </c>
      <c r="B104" s="45" t="s">
        <v>244</v>
      </c>
      <c r="C104" s="45" t="s">
        <v>199</v>
      </c>
      <c r="D104" s="45" t="s">
        <v>210</v>
      </c>
      <c r="E104" s="57" t="s">
        <v>373</v>
      </c>
      <c r="F104" s="45" t="s">
        <v>226</v>
      </c>
      <c r="G104" s="173">
        <v>75</v>
      </c>
      <c r="H104" s="180">
        <v>75</v>
      </c>
    </row>
    <row r="105" spans="1:8" ht="12">
      <c r="A105" s="51" t="s">
        <v>213</v>
      </c>
      <c r="B105" s="45" t="s">
        <v>244</v>
      </c>
      <c r="C105" s="45">
        <v>10</v>
      </c>
      <c r="D105" s="46"/>
      <c r="E105" s="46"/>
      <c r="F105" s="46"/>
      <c r="G105" s="172">
        <f>G110+G116</f>
        <v>3746</v>
      </c>
      <c r="H105" s="172">
        <f>H110+H116</f>
        <v>3852.5</v>
      </c>
    </row>
    <row r="106" spans="1:8" ht="12" hidden="1">
      <c r="A106" s="52" t="s">
        <v>449</v>
      </c>
      <c r="B106" s="45" t="s">
        <v>244</v>
      </c>
      <c r="C106" s="45" t="s">
        <v>234</v>
      </c>
      <c r="D106" s="46" t="s">
        <v>183</v>
      </c>
      <c r="E106" s="46" t="s">
        <v>450</v>
      </c>
      <c r="F106" s="46"/>
      <c r="G106" s="172"/>
      <c r="H106" s="180"/>
    </row>
    <row r="107" spans="1:8" ht="24" hidden="1">
      <c r="A107" s="55" t="s">
        <v>590</v>
      </c>
      <c r="B107" s="45" t="s">
        <v>244</v>
      </c>
      <c r="C107" s="45" t="s">
        <v>234</v>
      </c>
      <c r="D107" s="45" t="s">
        <v>183</v>
      </c>
      <c r="E107" s="46" t="s">
        <v>591</v>
      </c>
      <c r="F107" s="46" t="s">
        <v>229</v>
      </c>
      <c r="G107" s="172"/>
      <c r="H107" s="180"/>
    </row>
    <row r="108" spans="1:8" ht="12" hidden="1">
      <c r="A108" s="82" t="s">
        <v>474</v>
      </c>
      <c r="B108" s="45" t="s">
        <v>244</v>
      </c>
      <c r="C108" s="45" t="s">
        <v>234</v>
      </c>
      <c r="D108" s="45" t="s">
        <v>183</v>
      </c>
      <c r="E108" s="46" t="s">
        <v>475</v>
      </c>
      <c r="F108" s="46"/>
      <c r="G108" s="172"/>
      <c r="H108" s="180"/>
    </row>
    <row r="109" spans="1:8" ht="24" hidden="1">
      <c r="A109" s="83" t="s">
        <v>560</v>
      </c>
      <c r="B109" s="45" t="s">
        <v>244</v>
      </c>
      <c r="C109" s="45" t="s">
        <v>234</v>
      </c>
      <c r="D109" s="45" t="s">
        <v>183</v>
      </c>
      <c r="E109" s="46" t="s">
        <v>561</v>
      </c>
      <c r="F109" s="46" t="s">
        <v>350</v>
      </c>
      <c r="G109" s="172"/>
      <c r="H109" s="180"/>
    </row>
    <row r="110" spans="1:8" ht="12">
      <c r="A110" s="52" t="s">
        <v>393</v>
      </c>
      <c r="B110" s="45" t="s">
        <v>244</v>
      </c>
      <c r="C110" s="45">
        <v>10</v>
      </c>
      <c r="D110" s="45" t="s">
        <v>185</v>
      </c>
      <c r="E110" s="46"/>
      <c r="F110" s="46"/>
      <c r="G110" s="172">
        <f>G111+G113+G115</f>
        <v>3168.4</v>
      </c>
      <c r="H110" s="172">
        <f>H111+H113+H115</f>
        <v>3274.9</v>
      </c>
    </row>
    <row r="111" spans="1:8" ht="24">
      <c r="A111" s="51" t="s">
        <v>394</v>
      </c>
      <c r="B111" s="84" t="s">
        <v>244</v>
      </c>
      <c r="C111" s="85">
        <v>10</v>
      </c>
      <c r="D111" s="84" t="s">
        <v>185</v>
      </c>
      <c r="E111" s="85">
        <v>5201300</v>
      </c>
      <c r="F111" s="46"/>
      <c r="G111" s="172">
        <f>G112</f>
        <v>2274.5</v>
      </c>
      <c r="H111" s="172">
        <f>H112</f>
        <v>2274.5</v>
      </c>
    </row>
    <row r="112" spans="1:8" ht="12">
      <c r="A112" s="55" t="s">
        <v>396</v>
      </c>
      <c r="B112" s="84" t="s">
        <v>244</v>
      </c>
      <c r="C112" s="85">
        <v>10</v>
      </c>
      <c r="D112" s="84" t="s">
        <v>185</v>
      </c>
      <c r="E112" s="85">
        <v>5201300</v>
      </c>
      <c r="F112" s="46" t="s">
        <v>229</v>
      </c>
      <c r="G112" s="172">
        <f>2402.9-58.5-69.9</f>
        <v>2274.5</v>
      </c>
      <c r="H112" s="180">
        <f>2402.9-58.5-69.9</f>
        <v>2274.5</v>
      </c>
    </row>
    <row r="113" spans="1:8" ht="24">
      <c r="A113" s="65" t="s">
        <v>398</v>
      </c>
      <c r="B113" s="84" t="s">
        <v>244</v>
      </c>
      <c r="C113" s="85">
        <v>10</v>
      </c>
      <c r="D113" s="84" t="s">
        <v>185</v>
      </c>
      <c r="E113" s="85">
        <v>5050502</v>
      </c>
      <c r="F113" s="46"/>
      <c r="G113" s="172">
        <f>G114</f>
        <v>69.9</v>
      </c>
      <c r="H113" s="172">
        <f>H114</f>
        <v>69.9</v>
      </c>
    </row>
    <row r="114" spans="1:8" ht="12">
      <c r="A114" s="55" t="s">
        <v>391</v>
      </c>
      <c r="B114" s="84" t="s">
        <v>244</v>
      </c>
      <c r="C114" s="85">
        <v>10</v>
      </c>
      <c r="D114" s="84" t="s">
        <v>185</v>
      </c>
      <c r="E114" s="85">
        <v>5050502</v>
      </c>
      <c r="F114" s="46" t="s">
        <v>229</v>
      </c>
      <c r="G114" s="172">
        <v>69.9</v>
      </c>
      <c r="H114" s="180">
        <v>69.9</v>
      </c>
    </row>
    <row r="115" spans="1:8" ht="48">
      <c r="A115" s="56" t="s">
        <v>291</v>
      </c>
      <c r="B115" s="45" t="s">
        <v>244</v>
      </c>
      <c r="C115" s="45" t="s">
        <v>234</v>
      </c>
      <c r="D115" s="45" t="s">
        <v>185</v>
      </c>
      <c r="E115" s="45" t="s">
        <v>399</v>
      </c>
      <c r="F115" s="45" t="s">
        <v>229</v>
      </c>
      <c r="G115" s="173">
        <v>824</v>
      </c>
      <c r="H115" s="180">
        <v>930.5</v>
      </c>
    </row>
    <row r="116" spans="1:8" ht="12">
      <c r="A116" s="52" t="s">
        <v>227</v>
      </c>
      <c r="B116" s="84" t="s">
        <v>244</v>
      </c>
      <c r="C116" s="85">
        <v>10</v>
      </c>
      <c r="D116" s="84" t="s">
        <v>197</v>
      </c>
      <c r="E116" s="85"/>
      <c r="F116" s="46"/>
      <c r="G116" s="172">
        <f>G117</f>
        <v>577.6</v>
      </c>
      <c r="H116" s="172">
        <f>H117</f>
        <v>577.6</v>
      </c>
    </row>
    <row r="117" spans="1:8" ht="12">
      <c r="A117" s="55" t="s">
        <v>493</v>
      </c>
      <c r="B117" s="84" t="s">
        <v>244</v>
      </c>
      <c r="C117" s="85">
        <v>10</v>
      </c>
      <c r="D117" s="84" t="s">
        <v>197</v>
      </c>
      <c r="E117" s="85">
        <v>20400</v>
      </c>
      <c r="F117" s="46" t="s">
        <v>350</v>
      </c>
      <c r="G117" s="172">
        <v>577.6</v>
      </c>
      <c r="H117" s="180">
        <v>577.6</v>
      </c>
    </row>
    <row r="118" spans="1:8" ht="12">
      <c r="A118" s="55"/>
      <c r="B118" s="84"/>
      <c r="C118" s="85"/>
      <c r="D118" s="84"/>
      <c r="E118" s="85"/>
      <c r="F118" s="46"/>
      <c r="G118" s="172"/>
      <c r="H118" s="180"/>
    </row>
    <row r="119" spans="1:8" ht="12">
      <c r="A119" s="141" t="s">
        <v>456</v>
      </c>
      <c r="B119" s="45" t="s">
        <v>494</v>
      </c>
      <c r="C119" s="45"/>
      <c r="D119" s="45"/>
      <c r="E119" s="57"/>
      <c r="F119" s="45"/>
      <c r="G119" s="177">
        <f>G121</f>
        <v>2583.67</v>
      </c>
      <c r="H119" s="177">
        <f>H121</f>
        <v>2583.67</v>
      </c>
    </row>
    <row r="120" spans="1:8" ht="12">
      <c r="A120" s="52" t="s">
        <v>249</v>
      </c>
      <c r="B120" s="45" t="s">
        <v>494</v>
      </c>
      <c r="C120" s="45" t="s">
        <v>199</v>
      </c>
      <c r="D120" s="45" t="s">
        <v>201</v>
      </c>
      <c r="E120" s="45">
        <v>4230000</v>
      </c>
      <c r="F120" s="46"/>
      <c r="G120" s="172">
        <f>G121</f>
        <v>2583.67</v>
      </c>
      <c r="H120" s="172">
        <f>H121</f>
        <v>2583.67</v>
      </c>
    </row>
    <row r="121" spans="1:8" ht="12">
      <c r="A121" s="55" t="s">
        <v>402</v>
      </c>
      <c r="B121" s="45" t="s">
        <v>494</v>
      </c>
      <c r="C121" s="45" t="s">
        <v>199</v>
      </c>
      <c r="D121" s="45" t="s">
        <v>201</v>
      </c>
      <c r="E121" s="45" t="s">
        <v>367</v>
      </c>
      <c r="F121" s="45" t="s">
        <v>226</v>
      </c>
      <c r="G121" s="173">
        <v>2583.67</v>
      </c>
      <c r="H121" s="180">
        <v>2583.67</v>
      </c>
    </row>
    <row r="122" spans="1:8" ht="12">
      <c r="A122" s="55"/>
      <c r="B122" s="84"/>
      <c r="C122" s="85"/>
      <c r="D122" s="84"/>
      <c r="E122" s="85"/>
      <c r="F122" s="46"/>
      <c r="G122" s="172"/>
      <c r="H122" s="180"/>
    </row>
    <row r="123" spans="1:8" ht="12">
      <c r="A123" s="141" t="s">
        <v>454</v>
      </c>
      <c r="B123" s="45" t="s">
        <v>229</v>
      </c>
      <c r="C123" s="45"/>
      <c r="D123" s="45"/>
      <c r="E123" s="57"/>
      <c r="F123" s="45"/>
      <c r="G123" s="177">
        <f>G124+G126</f>
        <v>2752.0699999999997</v>
      </c>
      <c r="H123" s="177">
        <f>H124+H126</f>
        <v>2752.0699999999997</v>
      </c>
    </row>
    <row r="124" spans="1:8" ht="12">
      <c r="A124" s="52" t="s">
        <v>249</v>
      </c>
      <c r="B124" s="45" t="s">
        <v>229</v>
      </c>
      <c r="C124" s="45" t="s">
        <v>199</v>
      </c>
      <c r="D124" s="45" t="s">
        <v>201</v>
      </c>
      <c r="E124" s="45">
        <v>4230000</v>
      </c>
      <c r="F124" s="46"/>
      <c r="G124" s="172">
        <f>G125</f>
        <v>2750.87</v>
      </c>
      <c r="H124" s="172">
        <f>H125</f>
        <v>2750.87</v>
      </c>
    </row>
    <row r="125" spans="1:8" ht="12">
      <c r="A125" s="55" t="s">
        <v>402</v>
      </c>
      <c r="B125" s="45" t="s">
        <v>229</v>
      </c>
      <c r="C125" s="45" t="s">
        <v>199</v>
      </c>
      <c r="D125" s="45" t="s">
        <v>201</v>
      </c>
      <c r="E125" s="45" t="s">
        <v>367</v>
      </c>
      <c r="F125" s="45" t="s">
        <v>226</v>
      </c>
      <c r="G125" s="173">
        <v>2750.87</v>
      </c>
      <c r="H125" s="180">
        <v>2750.87</v>
      </c>
    </row>
    <row r="126" spans="1:8" ht="12">
      <c r="A126" s="52" t="s">
        <v>449</v>
      </c>
      <c r="B126" s="45" t="s">
        <v>229</v>
      </c>
      <c r="C126" s="45" t="s">
        <v>234</v>
      </c>
      <c r="D126" s="45" t="s">
        <v>183</v>
      </c>
      <c r="E126" s="46" t="s">
        <v>548</v>
      </c>
      <c r="F126" s="46"/>
      <c r="G126" s="173">
        <f>G127</f>
        <v>1.2</v>
      </c>
      <c r="H126" s="173">
        <f>H127</f>
        <v>1.2</v>
      </c>
    </row>
    <row r="127" spans="1:8" ht="24">
      <c r="A127" s="52" t="s">
        <v>499</v>
      </c>
      <c r="B127" s="45" t="s">
        <v>229</v>
      </c>
      <c r="C127" s="45" t="s">
        <v>234</v>
      </c>
      <c r="D127" s="45" t="s">
        <v>183</v>
      </c>
      <c r="E127" s="46" t="s">
        <v>461</v>
      </c>
      <c r="F127" s="46"/>
      <c r="G127" s="173">
        <f>G128</f>
        <v>1.2</v>
      </c>
      <c r="H127" s="173">
        <f>H128</f>
        <v>1.2</v>
      </c>
    </row>
    <row r="128" spans="1:8" ht="12">
      <c r="A128" s="55" t="s">
        <v>391</v>
      </c>
      <c r="B128" s="45" t="s">
        <v>229</v>
      </c>
      <c r="C128" s="45" t="s">
        <v>234</v>
      </c>
      <c r="D128" s="45" t="s">
        <v>183</v>
      </c>
      <c r="E128" s="46" t="s">
        <v>461</v>
      </c>
      <c r="F128" s="46" t="s">
        <v>229</v>
      </c>
      <c r="G128" s="172">
        <v>1.2</v>
      </c>
      <c r="H128" s="180">
        <v>1.2</v>
      </c>
    </row>
    <row r="129" spans="1:8" ht="12">
      <c r="A129" s="55"/>
      <c r="B129" s="45"/>
      <c r="C129" s="45"/>
      <c r="D129" s="45"/>
      <c r="E129" s="46"/>
      <c r="F129" s="46"/>
      <c r="G129" s="172"/>
      <c r="H129" s="180"/>
    </row>
    <row r="130" spans="1:8" ht="12">
      <c r="A130" s="141" t="s">
        <v>455</v>
      </c>
      <c r="B130" s="45" t="s">
        <v>363</v>
      </c>
      <c r="C130" s="45"/>
      <c r="D130" s="45"/>
      <c r="E130" s="57"/>
      <c r="F130" s="45"/>
      <c r="G130" s="177">
        <f>G132</f>
        <v>942.98</v>
      </c>
      <c r="H130" s="177">
        <f>H132</f>
        <v>942.98</v>
      </c>
    </row>
    <row r="131" spans="1:8" ht="12">
      <c r="A131" s="52" t="s">
        <v>249</v>
      </c>
      <c r="B131" s="45" t="s">
        <v>363</v>
      </c>
      <c r="C131" s="45" t="s">
        <v>199</v>
      </c>
      <c r="D131" s="45" t="s">
        <v>201</v>
      </c>
      <c r="E131" s="45">
        <v>4230000</v>
      </c>
      <c r="F131" s="46"/>
      <c r="G131" s="172">
        <f>G132</f>
        <v>942.98</v>
      </c>
      <c r="H131" s="172">
        <f>H132</f>
        <v>942.98</v>
      </c>
    </row>
    <row r="132" spans="1:8" ht="12">
      <c r="A132" s="55" t="s">
        <v>402</v>
      </c>
      <c r="B132" s="45" t="s">
        <v>363</v>
      </c>
      <c r="C132" s="45" t="s">
        <v>199</v>
      </c>
      <c r="D132" s="45" t="s">
        <v>201</v>
      </c>
      <c r="E132" s="45" t="s">
        <v>367</v>
      </c>
      <c r="F132" s="45" t="s">
        <v>226</v>
      </c>
      <c r="G132" s="173">
        <v>942.98</v>
      </c>
      <c r="H132" s="180">
        <v>942.98</v>
      </c>
    </row>
    <row r="133" spans="1:8" ht="12">
      <c r="A133" s="55"/>
      <c r="B133" s="57"/>
      <c r="C133" s="57"/>
      <c r="D133" s="45"/>
      <c r="E133" s="57"/>
      <c r="F133" s="57"/>
      <c r="G133" s="173"/>
      <c r="H133" s="180"/>
    </row>
    <row r="134" spans="1:8" ht="12">
      <c r="A134" s="141" t="s">
        <v>457</v>
      </c>
      <c r="B134" s="45" t="s">
        <v>495</v>
      </c>
      <c r="C134" s="45"/>
      <c r="D134" s="45"/>
      <c r="E134" s="57"/>
      <c r="F134" s="45"/>
      <c r="G134" s="177">
        <f>G136</f>
        <v>910.49</v>
      </c>
      <c r="H134" s="177">
        <f>H136</f>
        <v>910.49</v>
      </c>
    </row>
    <row r="135" spans="1:8" ht="24">
      <c r="A135" s="52" t="s">
        <v>248</v>
      </c>
      <c r="B135" s="45" t="s">
        <v>495</v>
      </c>
      <c r="C135" s="45" t="s">
        <v>199</v>
      </c>
      <c r="D135" s="45" t="s">
        <v>210</v>
      </c>
      <c r="E135" s="45">
        <v>4350000</v>
      </c>
      <c r="F135" s="46"/>
      <c r="G135" s="172">
        <f>G136</f>
        <v>910.49</v>
      </c>
      <c r="H135" s="172">
        <f>H136</f>
        <v>910.49</v>
      </c>
    </row>
    <row r="136" spans="1:8" ht="12">
      <c r="A136" s="55" t="s">
        <v>402</v>
      </c>
      <c r="B136" s="45" t="s">
        <v>495</v>
      </c>
      <c r="C136" s="45" t="s">
        <v>199</v>
      </c>
      <c r="D136" s="45" t="s">
        <v>210</v>
      </c>
      <c r="E136" s="57" t="s">
        <v>373</v>
      </c>
      <c r="F136" s="45" t="s">
        <v>226</v>
      </c>
      <c r="G136" s="173">
        <v>910.49</v>
      </c>
      <c r="H136" s="180">
        <v>910.49</v>
      </c>
    </row>
    <row r="137" spans="1:8" ht="12">
      <c r="A137" s="55"/>
      <c r="B137" s="45"/>
      <c r="C137" s="45"/>
      <c r="D137" s="45"/>
      <c r="E137" s="46"/>
      <c r="F137" s="46"/>
      <c r="G137" s="173"/>
      <c r="H137" s="180"/>
    </row>
    <row r="138" spans="1:8" ht="24">
      <c r="A138" s="86" t="s">
        <v>239</v>
      </c>
      <c r="B138" s="45" t="s">
        <v>240</v>
      </c>
      <c r="C138" s="46"/>
      <c r="D138" s="46"/>
      <c r="E138" s="46"/>
      <c r="F138" s="46"/>
      <c r="G138" s="171">
        <f>G142+G144</f>
        <v>1085.45</v>
      </c>
      <c r="H138" s="171">
        <f>H142+H144</f>
        <v>1085.45</v>
      </c>
    </row>
    <row r="139" spans="1:8" ht="12">
      <c r="A139" s="51" t="s">
        <v>206</v>
      </c>
      <c r="B139" s="45" t="s">
        <v>240</v>
      </c>
      <c r="C139" s="45" t="s">
        <v>205</v>
      </c>
      <c r="D139" s="46"/>
      <c r="E139" s="46"/>
      <c r="F139" s="46"/>
      <c r="G139" s="172">
        <f>G140</f>
        <v>1085.45</v>
      </c>
      <c r="H139" s="172">
        <f>H140</f>
        <v>1085.45</v>
      </c>
    </row>
    <row r="140" spans="1:8" ht="24">
      <c r="A140" s="51" t="s">
        <v>208</v>
      </c>
      <c r="B140" s="45" t="s">
        <v>240</v>
      </c>
      <c r="C140" s="45" t="s">
        <v>205</v>
      </c>
      <c r="D140" s="45" t="s">
        <v>197</v>
      </c>
      <c r="E140" s="46"/>
      <c r="F140" s="46"/>
      <c r="G140" s="172">
        <f>G141+G143</f>
        <v>1085.45</v>
      </c>
      <c r="H140" s="172">
        <f>H141+H143</f>
        <v>1085.45</v>
      </c>
    </row>
    <row r="141" spans="1:8" ht="12">
      <c r="A141" s="52" t="s">
        <v>227</v>
      </c>
      <c r="B141" s="45" t="s">
        <v>240</v>
      </c>
      <c r="C141" s="45" t="s">
        <v>205</v>
      </c>
      <c r="D141" s="45" t="s">
        <v>197</v>
      </c>
      <c r="E141" s="45" t="s">
        <v>349</v>
      </c>
      <c r="F141" s="46"/>
      <c r="G141" s="172">
        <f>G142</f>
        <v>668.75</v>
      </c>
      <c r="H141" s="172">
        <f>H142</f>
        <v>668.75</v>
      </c>
    </row>
    <row r="142" spans="1:8" ht="12">
      <c r="A142" s="55" t="s">
        <v>228</v>
      </c>
      <c r="B142" s="45" t="s">
        <v>240</v>
      </c>
      <c r="C142" s="57" t="s">
        <v>205</v>
      </c>
      <c r="D142" s="45" t="s">
        <v>197</v>
      </c>
      <c r="E142" s="45" t="s">
        <v>351</v>
      </c>
      <c r="F142" s="45" t="s">
        <v>350</v>
      </c>
      <c r="G142" s="173">
        <v>668.75</v>
      </c>
      <c r="H142" s="180">
        <v>668.75</v>
      </c>
    </row>
    <row r="143" spans="1:8" ht="24">
      <c r="A143" s="52" t="s">
        <v>241</v>
      </c>
      <c r="B143" s="45" t="s">
        <v>240</v>
      </c>
      <c r="C143" s="57" t="s">
        <v>205</v>
      </c>
      <c r="D143" s="45" t="s">
        <v>197</v>
      </c>
      <c r="E143" s="45"/>
      <c r="F143" s="45"/>
      <c r="G143" s="173">
        <f>G144</f>
        <v>416.7</v>
      </c>
      <c r="H143" s="173">
        <f>H144</f>
        <v>416.7</v>
      </c>
    </row>
    <row r="144" spans="1:8" ht="12">
      <c r="A144" s="55" t="s">
        <v>402</v>
      </c>
      <c r="B144" s="45" t="s">
        <v>240</v>
      </c>
      <c r="C144" s="57" t="s">
        <v>205</v>
      </c>
      <c r="D144" s="45" t="s">
        <v>197</v>
      </c>
      <c r="E144" s="45" t="s">
        <v>381</v>
      </c>
      <c r="F144" s="45" t="s">
        <v>226</v>
      </c>
      <c r="G144" s="173">
        <v>416.7</v>
      </c>
      <c r="H144" s="180">
        <v>416.7</v>
      </c>
    </row>
    <row r="145" spans="1:8" ht="12">
      <c r="A145" s="67"/>
      <c r="B145" s="45"/>
      <c r="C145" s="45"/>
      <c r="D145" s="45"/>
      <c r="E145" s="45"/>
      <c r="F145" s="45"/>
      <c r="G145" s="173"/>
      <c r="H145" s="180"/>
    </row>
    <row r="146" spans="1:8" ht="12">
      <c r="A146" s="86" t="s">
        <v>496</v>
      </c>
      <c r="B146" s="45" t="s">
        <v>407</v>
      </c>
      <c r="C146" s="45"/>
      <c r="D146" s="45"/>
      <c r="E146" s="46"/>
      <c r="F146" s="46"/>
      <c r="G146" s="171">
        <f>G148</f>
        <v>2977.79</v>
      </c>
      <c r="H146" s="171">
        <f>H148</f>
        <v>2977.79</v>
      </c>
    </row>
    <row r="147" spans="1:8" ht="24">
      <c r="A147" s="51" t="s">
        <v>242</v>
      </c>
      <c r="B147" s="45" t="s">
        <v>407</v>
      </c>
      <c r="C147" s="45" t="s">
        <v>205</v>
      </c>
      <c r="D147" s="45" t="s">
        <v>181</v>
      </c>
      <c r="E147" s="45">
        <v>4400000</v>
      </c>
      <c r="F147" s="46"/>
      <c r="G147" s="172">
        <f>G148</f>
        <v>2977.79</v>
      </c>
      <c r="H147" s="172">
        <f>H148</f>
        <v>2977.79</v>
      </c>
    </row>
    <row r="148" spans="1:8" s="73" customFormat="1" ht="12">
      <c r="A148" s="55" t="s">
        <v>402</v>
      </c>
      <c r="B148" s="45" t="s">
        <v>407</v>
      </c>
      <c r="C148" s="57" t="s">
        <v>205</v>
      </c>
      <c r="D148" s="57" t="s">
        <v>181</v>
      </c>
      <c r="E148" s="57" t="s">
        <v>374</v>
      </c>
      <c r="F148" s="57" t="s">
        <v>226</v>
      </c>
      <c r="G148" s="173">
        <v>2977.79</v>
      </c>
      <c r="H148" s="181">
        <v>2977.79</v>
      </c>
    </row>
    <row r="149" spans="1:8" ht="12">
      <c r="A149" s="52"/>
      <c r="B149" s="45"/>
      <c r="C149" s="45"/>
      <c r="D149" s="45"/>
      <c r="E149" s="45"/>
      <c r="F149" s="45"/>
      <c r="G149" s="173"/>
      <c r="H149" s="180"/>
    </row>
    <row r="150" spans="1:8" ht="12">
      <c r="A150" s="137" t="s">
        <v>497</v>
      </c>
      <c r="B150" s="45" t="s">
        <v>435</v>
      </c>
      <c r="C150" s="45"/>
      <c r="D150" s="45"/>
      <c r="E150" s="45"/>
      <c r="F150" s="45"/>
      <c r="G150" s="177">
        <f>G152+G153</f>
        <v>2926.06</v>
      </c>
      <c r="H150" s="177">
        <f>H152+H153</f>
        <v>2926.06</v>
      </c>
    </row>
    <row r="151" spans="1:8" ht="12">
      <c r="A151" s="52" t="s">
        <v>243</v>
      </c>
      <c r="B151" s="45" t="s">
        <v>435</v>
      </c>
      <c r="C151" s="45" t="s">
        <v>205</v>
      </c>
      <c r="D151" s="45" t="s">
        <v>181</v>
      </c>
      <c r="E151" s="45">
        <v>4420000</v>
      </c>
      <c r="F151" s="46"/>
      <c r="G151" s="172">
        <f>G152</f>
        <v>2926.06</v>
      </c>
      <c r="H151" s="172">
        <f>H152</f>
        <v>2926.06</v>
      </c>
    </row>
    <row r="152" spans="1:8" ht="10.5" customHeight="1">
      <c r="A152" s="55" t="s">
        <v>402</v>
      </c>
      <c r="B152" s="45" t="s">
        <v>435</v>
      </c>
      <c r="C152" s="45" t="s">
        <v>205</v>
      </c>
      <c r="D152" s="45" t="s">
        <v>181</v>
      </c>
      <c r="E152" s="45" t="s">
        <v>375</v>
      </c>
      <c r="F152" s="45" t="s">
        <v>226</v>
      </c>
      <c r="G152" s="173">
        <v>2926.06</v>
      </c>
      <c r="H152" s="180">
        <v>2926.06</v>
      </c>
    </row>
    <row r="153" spans="1:8" ht="24" hidden="1">
      <c r="A153" s="52" t="s">
        <v>376</v>
      </c>
      <c r="B153" s="45" t="s">
        <v>435</v>
      </c>
      <c r="C153" s="45" t="s">
        <v>205</v>
      </c>
      <c r="D153" s="57" t="s">
        <v>181</v>
      </c>
      <c r="E153" s="57" t="s">
        <v>377</v>
      </c>
      <c r="F153" s="45"/>
      <c r="G153" s="173">
        <f>G154</f>
        <v>0</v>
      </c>
      <c r="H153" s="173">
        <f>H154</f>
        <v>0</v>
      </c>
    </row>
    <row r="154" spans="1:8" ht="24" hidden="1">
      <c r="A154" s="55" t="s">
        <v>378</v>
      </c>
      <c r="B154" s="45" t="s">
        <v>435</v>
      </c>
      <c r="C154" s="45" t="s">
        <v>205</v>
      </c>
      <c r="D154" s="57" t="s">
        <v>181</v>
      </c>
      <c r="E154" s="57" t="s">
        <v>379</v>
      </c>
      <c r="F154" s="45" t="s">
        <v>226</v>
      </c>
      <c r="G154" s="173"/>
      <c r="H154" s="180"/>
    </row>
    <row r="155" spans="1:8" ht="11.25" customHeight="1" hidden="1">
      <c r="A155" s="55"/>
      <c r="B155" s="45"/>
      <c r="C155" s="45"/>
      <c r="D155" s="57"/>
      <c r="E155" s="57"/>
      <c r="F155" s="45"/>
      <c r="G155" s="173"/>
      <c r="H155" s="180"/>
    </row>
    <row r="156" spans="1:8" ht="24" hidden="1">
      <c r="A156" s="86" t="s">
        <v>498</v>
      </c>
      <c r="B156" s="45" t="s">
        <v>117</v>
      </c>
      <c r="C156" s="46"/>
      <c r="D156" s="46"/>
      <c r="E156" s="46"/>
      <c r="F156" s="46"/>
      <c r="G156" s="171">
        <f aca="true" t="shared" si="3" ref="G156:H158">G157</f>
        <v>0</v>
      </c>
      <c r="H156" s="171">
        <f t="shared" si="3"/>
        <v>0</v>
      </c>
    </row>
    <row r="157" spans="1:8" ht="12" hidden="1">
      <c r="A157" s="51" t="s">
        <v>400</v>
      </c>
      <c r="B157" s="45" t="s">
        <v>117</v>
      </c>
      <c r="C157" s="45" t="s">
        <v>210</v>
      </c>
      <c r="D157" s="46"/>
      <c r="E157" s="46"/>
      <c r="F157" s="46"/>
      <c r="G157" s="172">
        <f t="shared" si="3"/>
        <v>0</v>
      </c>
      <c r="H157" s="172">
        <f t="shared" si="3"/>
        <v>0</v>
      </c>
    </row>
    <row r="158" spans="1:8" ht="12" hidden="1">
      <c r="A158" s="52" t="s">
        <v>345</v>
      </c>
      <c r="B158" s="45" t="s">
        <v>117</v>
      </c>
      <c r="C158" s="45" t="s">
        <v>210</v>
      </c>
      <c r="D158" s="45" t="s">
        <v>181</v>
      </c>
      <c r="E158" s="46"/>
      <c r="F158" s="46"/>
      <c r="G158" s="172">
        <f t="shared" si="3"/>
        <v>0</v>
      </c>
      <c r="H158" s="172">
        <f t="shared" si="3"/>
        <v>0</v>
      </c>
    </row>
    <row r="159" spans="1:8" ht="12" hidden="1">
      <c r="A159" s="52" t="s">
        <v>238</v>
      </c>
      <c r="B159" s="45" t="s">
        <v>117</v>
      </c>
      <c r="C159" s="45" t="s">
        <v>210</v>
      </c>
      <c r="D159" s="45" t="s">
        <v>181</v>
      </c>
      <c r="E159" s="45">
        <v>4700000</v>
      </c>
      <c r="F159" s="46"/>
      <c r="G159" s="178"/>
      <c r="H159" s="180"/>
    </row>
    <row r="160" spans="1:8" ht="12" hidden="1">
      <c r="A160" s="55" t="s">
        <v>402</v>
      </c>
      <c r="B160" s="45" t="s">
        <v>117</v>
      </c>
      <c r="C160" s="45" t="s">
        <v>210</v>
      </c>
      <c r="D160" s="57" t="s">
        <v>181</v>
      </c>
      <c r="E160" s="45" t="s">
        <v>382</v>
      </c>
      <c r="F160" s="45" t="s">
        <v>226</v>
      </c>
      <c r="G160" s="178"/>
      <c r="H160" s="180"/>
    </row>
    <row r="161" spans="1:8" ht="12">
      <c r="A161" s="55"/>
      <c r="B161" s="57"/>
      <c r="C161" s="57"/>
      <c r="D161" s="57"/>
      <c r="E161" s="57"/>
      <c r="F161" s="62"/>
      <c r="G161" s="178"/>
      <c r="H161" s="180"/>
    </row>
    <row r="162" spans="1:8" ht="12">
      <c r="A162" s="137" t="s">
        <v>543</v>
      </c>
      <c r="B162" s="138" t="s">
        <v>310</v>
      </c>
      <c r="C162" s="138"/>
      <c r="D162" s="139"/>
      <c r="E162" s="138"/>
      <c r="F162" s="138"/>
      <c r="G162" s="177">
        <f>G163+G174+G178</f>
        <v>6974.72</v>
      </c>
      <c r="H162" s="177">
        <f>H163+H174+H178</f>
        <v>6974.510000000001</v>
      </c>
    </row>
    <row r="163" spans="1:8" ht="12">
      <c r="A163" s="51" t="s">
        <v>400</v>
      </c>
      <c r="B163" s="45" t="s">
        <v>310</v>
      </c>
      <c r="C163" s="45" t="s">
        <v>210</v>
      </c>
      <c r="D163" s="46"/>
      <c r="E163" s="46"/>
      <c r="F163" s="46"/>
      <c r="G163" s="172">
        <f>G164+G167+G171</f>
        <v>6410.39</v>
      </c>
      <c r="H163" s="172">
        <f>H164+H167+H171</f>
        <v>6410.180000000001</v>
      </c>
    </row>
    <row r="164" spans="1:8" ht="12">
      <c r="A164" s="52" t="s">
        <v>345</v>
      </c>
      <c r="B164" s="45" t="s">
        <v>310</v>
      </c>
      <c r="C164" s="45" t="s">
        <v>210</v>
      </c>
      <c r="D164" s="45" t="s">
        <v>181</v>
      </c>
      <c r="E164" s="46"/>
      <c r="F164" s="46"/>
      <c r="G164" s="172">
        <f>G165</f>
        <v>956.81</v>
      </c>
      <c r="H164" s="172">
        <f>H165</f>
        <v>956.6</v>
      </c>
    </row>
    <row r="165" spans="1:8" ht="12">
      <c r="A165" s="52" t="s">
        <v>238</v>
      </c>
      <c r="B165" s="45" t="s">
        <v>310</v>
      </c>
      <c r="C165" s="45" t="s">
        <v>210</v>
      </c>
      <c r="D165" s="45" t="s">
        <v>181</v>
      </c>
      <c r="E165" s="45">
        <v>4700000</v>
      </c>
      <c r="F165" s="46"/>
      <c r="G165" s="172">
        <f>G166</f>
        <v>956.81</v>
      </c>
      <c r="H165" s="172">
        <f>H166</f>
        <v>956.6</v>
      </c>
    </row>
    <row r="166" spans="1:8" ht="12">
      <c r="A166" s="55" t="s">
        <v>402</v>
      </c>
      <c r="B166" s="45" t="s">
        <v>310</v>
      </c>
      <c r="C166" s="45" t="s">
        <v>210</v>
      </c>
      <c r="D166" s="57" t="s">
        <v>181</v>
      </c>
      <c r="E166" s="45" t="s">
        <v>382</v>
      </c>
      <c r="F166" s="45" t="s">
        <v>226</v>
      </c>
      <c r="G166" s="173">
        <f>864.31+92.5</f>
        <v>956.81</v>
      </c>
      <c r="H166" s="173">
        <f>864.1+92.5</f>
        <v>956.6</v>
      </c>
    </row>
    <row r="167" spans="1:8" ht="12">
      <c r="A167" s="52" t="s">
        <v>346</v>
      </c>
      <c r="B167" s="45" t="s">
        <v>310</v>
      </c>
      <c r="C167" s="45" t="s">
        <v>210</v>
      </c>
      <c r="D167" s="57" t="s">
        <v>201</v>
      </c>
      <c r="E167" s="45"/>
      <c r="F167" s="45"/>
      <c r="G167" s="173">
        <f>G168+G170</f>
        <v>4213.860000000001</v>
      </c>
      <c r="H167" s="173">
        <f>H168+H170</f>
        <v>4213.860000000001</v>
      </c>
    </row>
    <row r="168" spans="1:8" ht="12">
      <c r="A168" s="51" t="s">
        <v>480</v>
      </c>
      <c r="B168" s="45" t="s">
        <v>310</v>
      </c>
      <c r="C168" s="45" t="s">
        <v>210</v>
      </c>
      <c r="D168" s="45" t="s">
        <v>201</v>
      </c>
      <c r="E168" s="45" t="s">
        <v>384</v>
      </c>
      <c r="F168" s="46"/>
      <c r="G168" s="172">
        <f>G169</f>
        <v>3345.86</v>
      </c>
      <c r="H168" s="172">
        <f>H169</f>
        <v>3345.86</v>
      </c>
    </row>
    <row r="169" spans="1:8" ht="12">
      <c r="A169" s="55" t="s">
        <v>402</v>
      </c>
      <c r="B169" s="45" t="s">
        <v>310</v>
      </c>
      <c r="C169" s="45" t="s">
        <v>210</v>
      </c>
      <c r="D169" s="57" t="s">
        <v>201</v>
      </c>
      <c r="E169" s="57" t="s">
        <v>382</v>
      </c>
      <c r="F169" s="45" t="s">
        <v>226</v>
      </c>
      <c r="G169" s="173">
        <f>3185.36+160.5</f>
        <v>3345.86</v>
      </c>
      <c r="H169" s="173">
        <f>3185.36+160.5</f>
        <v>3345.86</v>
      </c>
    </row>
    <row r="170" spans="1:8" ht="36">
      <c r="A170" s="58" t="s">
        <v>277</v>
      </c>
      <c r="B170" s="45" t="s">
        <v>310</v>
      </c>
      <c r="C170" s="46" t="s">
        <v>210</v>
      </c>
      <c r="D170" s="46" t="s">
        <v>201</v>
      </c>
      <c r="E170" s="46" t="s">
        <v>383</v>
      </c>
      <c r="F170" s="46" t="s">
        <v>226</v>
      </c>
      <c r="G170" s="173">
        <v>868</v>
      </c>
      <c r="H170" s="180">
        <v>868</v>
      </c>
    </row>
    <row r="171" spans="1:8" ht="12">
      <c r="A171" s="58" t="s">
        <v>347</v>
      </c>
      <c r="B171" s="45" t="s">
        <v>310</v>
      </c>
      <c r="C171" s="46" t="s">
        <v>210</v>
      </c>
      <c r="D171" s="46" t="s">
        <v>185</v>
      </c>
      <c r="E171" s="46"/>
      <c r="F171" s="46"/>
      <c r="G171" s="173">
        <f>G172</f>
        <v>1239.72</v>
      </c>
      <c r="H171" s="173">
        <f>H172</f>
        <v>1239.72</v>
      </c>
    </row>
    <row r="172" spans="1:8" ht="12">
      <c r="A172" s="52" t="s">
        <v>238</v>
      </c>
      <c r="B172" s="45" t="s">
        <v>310</v>
      </c>
      <c r="C172" s="62" t="s">
        <v>210</v>
      </c>
      <c r="D172" s="62" t="s">
        <v>185</v>
      </c>
      <c r="E172" s="62" t="s">
        <v>384</v>
      </c>
      <c r="F172" s="62"/>
      <c r="G172" s="173">
        <f>G173</f>
        <v>1239.72</v>
      </c>
      <c r="H172" s="173">
        <f>H173</f>
        <v>1239.72</v>
      </c>
    </row>
    <row r="173" spans="1:8" ht="12">
      <c r="A173" s="55" t="s">
        <v>371</v>
      </c>
      <c r="B173" s="45" t="s">
        <v>310</v>
      </c>
      <c r="C173" s="62" t="s">
        <v>210</v>
      </c>
      <c r="D173" s="62" t="s">
        <v>185</v>
      </c>
      <c r="E173" s="62" t="s">
        <v>382</v>
      </c>
      <c r="F173" s="62" t="s">
        <v>226</v>
      </c>
      <c r="G173" s="173">
        <v>1239.72</v>
      </c>
      <c r="H173" s="180">
        <v>1239.72</v>
      </c>
    </row>
    <row r="174" spans="1:8" ht="12">
      <c r="A174" s="52" t="s">
        <v>449</v>
      </c>
      <c r="B174" s="45" t="s">
        <v>310</v>
      </c>
      <c r="C174" s="45" t="s">
        <v>234</v>
      </c>
      <c r="D174" s="45" t="s">
        <v>183</v>
      </c>
      <c r="E174" s="46" t="s">
        <v>548</v>
      </c>
      <c r="F174" s="46"/>
      <c r="G174" s="173">
        <f>G175</f>
        <v>300</v>
      </c>
      <c r="H174" s="173">
        <f>H175</f>
        <v>300</v>
      </c>
    </row>
    <row r="175" spans="1:8" ht="24">
      <c r="A175" s="52" t="s">
        <v>499</v>
      </c>
      <c r="B175" s="45" t="s">
        <v>310</v>
      </c>
      <c r="C175" s="45" t="s">
        <v>234</v>
      </c>
      <c r="D175" s="45" t="s">
        <v>183</v>
      </c>
      <c r="E175" s="46" t="s">
        <v>461</v>
      </c>
      <c r="F175" s="46"/>
      <c r="G175" s="173">
        <f>G176</f>
        <v>300</v>
      </c>
      <c r="H175" s="173">
        <f>H176</f>
        <v>300</v>
      </c>
    </row>
    <row r="176" spans="1:8" ht="12">
      <c r="A176" s="55" t="s">
        <v>391</v>
      </c>
      <c r="B176" s="45" t="s">
        <v>310</v>
      </c>
      <c r="C176" s="45" t="s">
        <v>234</v>
      </c>
      <c r="D176" s="45" t="s">
        <v>183</v>
      </c>
      <c r="E176" s="46" t="s">
        <v>461</v>
      </c>
      <c r="F176" s="46" t="s">
        <v>229</v>
      </c>
      <c r="G176" s="173">
        <v>300</v>
      </c>
      <c r="H176" s="173">
        <v>300</v>
      </c>
    </row>
    <row r="177" spans="1:8" ht="12">
      <c r="A177" s="52" t="s">
        <v>274</v>
      </c>
      <c r="B177" s="45" t="s">
        <v>310</v>
      </c>
      <c r="C177" s="45" t="s">
        <v>234</v>
      </c>
      <c r="D177" s="45" t="s">
        <v>183</v>
      </c>
      <c r="E177" s="46" t="s">
        <v>275</v>
      </c>
      <c r="F177" s="46"/>
      <c r="G177" s="173">
        <f>G178</f>
        <v>264.33</v>
      </c>
      <c r="H177" s="173">
        <f>H178</f>
        <v>264.33</v>
      </c>
    </row>
    <row r="178" spans="1:8" ht="24">
      <c r="A178" s="83" t="s">
        <v>558</v>
      </c>
      <c r="B178" s="45" t="s">
        <v>310</v>
      </c>
      <c r="C178" s="45" t="s">
        <v>234</v>
      </c>
      <c r="D178" s="45" t="s">
        <v>183</v>
      </c>
      <c r="E178" s="46" t="s">
        <v>559</v>
      </c>
      <c r="F178" s="46" t="s">
        <v>350</v>
      </c>
      <c r="G178" s="173">
        <v>264.33</v>
      </c>
      <c r="H178" s="173">
        <v>264.33</v>
      </c>
    </row>
    <row r="179" spans="1:8" ht="12">
      <c r="A179" s="55"/>
      <c r="B179" s="45"/>
      <c r="C179" s="62"/>
      <c r="D179" s="62"/>
      <c r="E179" s="62"/>
      <c r="F179" s="62"/>
      <c r="G179" s="173"/>
      <c r="H179" s="180"/>
    </row>
    <row r="180" spans="1:8" ht="12">
      <c r="A180" s="137" t="s">
        <v>544</v>
      </c>
      <c r="B180" s="138"/>
      <c r="C180" s="138"/>
      <c r="D180" s="139"/>
      <c r="E180" s="138"/>
      <c r="F180" s="138"/>
      <c r="G180" s="177">
        <f>G181+G192</f>
        <v>6190.219999999999</v>
      </c>
      <c r="H180" s="177">
        <f>H181+H192</f>
        <v>6190.12</v>
      </c>
    </row>
    <row r="181" spans="1:8" ht="12">
      <c r="A181" s="51" t="s">
        <v>400</v>
      </c>
      <c r="B181" s="45" t="s">
        <v>353</v>
      </c>
      <c r="C181" s="45" t="s">
        <v>210</v>
      </c>
      <c r="D181" s="46"/>
      <c r="E181" s="46"/>
      <c r="F181" s="46"/>
      <c r="G181" s="172">
        <f>G182+G185+G189</f>
        <v>5772.849999999999</v>
      </c>
      <c r="H181" s="172">
        <f>H182+H185+H189</f>
        <v>5772.75</v>
      </c>
    </row>
    <row r="182" spans="1:8" ht="12">
      <c r="A182" s="52" t="s">
        <v>345</v>
      </c>
      <c r="B182" s="45" t="s">
        <v>353</v>
      </c>
      <c r="C182" s="45" t="s">
        <v>210</v>
      </c>
      <c r="D182" s="45" t="s">
        <v>181</v>
      </c>
      <c r="E182" s="46"/>
      <c r="F182" s="46"/>
      <c r="G182" s="172">
        <f>G183</f>
        <v>839.4</v>
      </c>
      <c r="H182" s="172">
        <f>H183</f>
        <v>839.3</v>
      </c>
    </row>
    <row r="183" spans="1:8" ht="12">
      <c r="A183" s="52" t="s">
        <v>238</v>
      </c>
      <c r="B183" s="45" t="s">
        <v>353</v>
      </c>
      <c r="C183" s="45" t="s">
        <v>210</v>
      </c>
      <c r="D183" s="45" t="s">
        <v>181</v>
      </c>
      <c r="E183" s="45">
        <v>4700000</v>
      </c>
      <c r="F183" s="46"/>
      <c r="G183" s="172">
        <f>G184</f>
        <v>839.4</v>
      </c>
      <c r="H183" s="172">
        <f>H184</f>
        <v>839.3</v>
      </c>
    </row>
    <row r="184" spans="1:8" ht="12">
      <c r="A184" s="55" t="s">
        <v>402</v>
      </c>
      <c r="B184" s="45" t="s">
        <v>353</v>
      </c>
      <c r="C184" s="45" t="s">
        <v>210</v>
      </c>
      <c r="D184" s="57" t="s">
        <v>181</v>
      </c>
      <c r="E184" s="45" t="s">
        <v>382</v>
      </c>
      <c r="F184" s="45" t="s">
        <v>226</v>
      </c>
      <c r="G184" s="173">
        <f>746.9+92.5</f>
        <v>839.4</v>
      </c>
      <c r="H184" s="173">
        <f>746.8+92.5</f>
        <v>839.3</v>
      </c>
    </row>
    <row r="185" spans="1:8" ht="12">
      <c r="A185" s="52" t="s">
        <v>346</v>
      </c>
      <c r="B185" s="45" t="s">
        <v>353</v>
      </c>
      <c r="C185" s="45" t="s">
        <v>210</v>
      </c>
      <c r="D185" s="57" t="s">
        <v>201</v>
      </c>
      <c r="E185" s="45"/>
      <c r="F185" s="45"/>
      <c r="G185" s="173">
        <f>G186+G188</f>
        <v>3917.75</v>
      </c>
      <c r="H185" s="173">
        <f>H186+H188</f>
        <v>3917.75</v>
      </c>
    </row>
    <row r="186" spans="1:8" ht="12">
      <c r="A186" s="51" t="s">
        <v>480</v>
      </c>
      <c r="B186" s="45" t="s">
        <v>353</v>
      </c>
      <c r="C186" s="45" t="s">
        <v>210</v>
      </c>
      <c r="D186" s="45" t="s">
        <v>201</v>
      </c>
      <c r="E186" s="45" t="s">
        <v>384</v>
      </c>
      <c r="F186" s="46"/>
      <c r="G186" s="172">
        <f>G187</f>
        <v>3104.25</v>
      </c>
      <c r="H186" s="172">
        <f>H187</f>
        <v>3104.25</v>
      </c>
    </row>
    <row r="187" spans="1:8" ht="12">
      <c r="A187" s="55" t="s">
        <v>402</v>
      </c>
      <c r="B187" s="45" t="s">
        <v>353</v>
      </c>
      <c r="C187" s="45" t="s">
        <v>210</v>
      </c>
      <c r="D187" s="57" t="s">
        <v>201</v>
      </c>
      <c r="E187" s="57" t="s">
        <v>382</v>
      </c>
      <c r="F187" s="45" t="s">
        <v>226</v>
      </c>
      <c r="G187" s="173">
        <f>3042.15+62.1</f>
        <v>3104.25</v>
      </c>
      <c r="H187" s="173">
        <f>3042.15+62.1</f>
        <v>3104.25</v>
      </c>
    </row>
    <row r="188" spans="1:8" ht="38.25" customHeight="1">
      <c r="A188" s="58" t="s">
        <v>277</v>
      </c>
      <c r="B188" s="45" t="s">
        <v>353</v>
      </c>
      <c r="C188" s="46" t="s">
        <v>210</v>
      </c>
      <c r="D188" s="46" t="s">
        <v>201</v>
      </c>
      <c r="E188" s="46" t="s">
        <v>383</v>
      </c>
      <c r="F188" s="46" t="s">
        <v>226</v>
      </c>
      <c r="G188" s="173">
        <v>813.5</v>
      </c>
      <c r="H188" s="180">
        <v>813.5</v>
      </c>
    </row>
    <row r="189" spans="1:8" ht="12">
      <c r="A189" s="58" t="s">
        <v>347</v>
      </c>
      <c r="B189" s="45" t="s">
        <v>353</v>
      </c>
      <c r="C189" s="46" t="s">
        <v>210</v>
      </c>
      <c r="D189" s="46" t="s">
        <v>185</v>
      </c>
      <c r="E189" s="46"/>
      <c r="F189" s="46"/>
      <c r="G189" s="173">
        <f>G190</f>
        <v>1015.7</v>
      </c>
      <c r="H189" s="173">
        <f>H190</f>
        <v>1015.7</v>
      </c>
    </row>
    <row r="190" spans="1:8" ht="12">
      <c r="A190" s="52" t="s">
        <v>238</v>
      </c>
      <c r="B190" s="45" t="s">
        <v>353</v>
      </c>
      <c r="C190" s="62" t="s">
        <v>210</v>
      </c>
      <c r="D190" s="62" t="s">
        <v>185</v>
      </c>
      <c r="E190" s="62" t="s">
        <v>384</v>
      </c>
      <c r="F190" s="62"/>
      <c r="G190" s="173">
        <f>G191</f>
        <v>1015.7</v>
      </c>
      <c r="H190" s="173">
        <f>H191</f>
        <v>1015.7</v>
      </c>
    </row>
    <row r="191" spans="1:8" ht="12">
      <c r="A191" s="55" t="s">
        <v>371</v>
      </c>
      <c r="B191" s="45" t="s">
        <v>353</v>
      </c>
      <c r="C191" s="62" t="s">
        <v>210</v>
      </c>
      <c r="D191" s="62" t="s">
        <v>185</v>
      </c>
      <c r="E191" s="62" t="s">
        <v>382</v>
      </c>
      <c r="F191" s="62" t="s">
        <v>226</v>
      </c>
      <c r="G191" s="173">
        <v>1015.7</v>
      </c>
      <c r="H191" s="180">
        <v>1015.7</v>
      </c>
    </row>
    <row r="192" spans="1:8" ht="12">
      <c r="A192" s="52" t="s">
        <v>449</v>
      </c>
      <c r="B192" s="45" t="s">
        <v>353</v>
      </c>
      <c r="C192" s="45" t="s">
        <v>234</v>
      </c>
      <c r="D192" s="45" t="s">
        <v>183</v>
      </c>
      <c r="E192" s="46" t="s">
        <v>548</v>
      </c>
      <c r="F192" s="46"/>
      <c r="G192" s="173">
        <f>G193+G195</f>
        <v>417.37</v>
      </c>
      <c r="H192" s="173">
        <f>H193+H195</f>
        <v>417.37</v>
      </c>
    </row>
    <row r="193" spans="1:8" ht="24">
      <c r="A193" s="52" t="s">
        <v>499</v>
      </c>
      <c r="B193" s="45" t="s">
        <v>353</v>
      </c>
      <c r="C193" s="45" t="s">
        <v>234</v>
      </c>
      <c r="D193" s="45" t="s">
        <v>183</v>
      </c>
      <c r="E193" s="46" t="s">
        <v>461</v>
      </c>
      <c r="F193" s="46"/>
      <c r="G193" s="173">
        <f>G194</f>
        <v>94.3</v>
      </c>
      <c r="H193" s="173">
        <f>H194</f>
        <v>94.3</v>
      </c>
    </row>
    <row r="194" spans="1:8" ht="12">
      <c r="A194" s="55" t="s">
        <v>391</v>
      </c>
      <c r="B194" s="45" t="s">
        <v>353</v>
      </c>
      <c r="C194" s="45" t="s">
        <v>234</v>
      </c>
      <c r="D194" s="45" t="s">
        <v>183</v>
      </c>
      <c r="E194" s="46" t="s">
        <v>461</v>
      </c>
      <c r="F194" s="46" t="s">
        <v>229</v>
      </c>
      <c r="G194" s="173">
        <v>94.3</v>
      </c>
      <c r="H194" s="173">
        <v>94.3</v>
      </c>
    </row>
    <row r="195" spans="1:8" ht="12">
      <c r="A195" s="52" t="s">
        <v>274</v>
      </c>
      <c r="B195" s="45" t="s">
        <v>353</v>
      </c>
      <c r="C195" s="45" t="s">
        <v>234</v>
      </c>
      <c r="D195" s="57" t="s">
        <v>183</v>
      </c>
      <c r="E195" s="45" t="s">
        <v>559</v>
      </c>
      <c r="F195" s="45"/>
      <c r="G195" s="173">
        <f>G196</f>
        <v>323.07</v>
      </c>
      <c r="H195" s="173">
        <f>H196</f>
        <v>323.07</v>
      </c>
    </row>
    <row r="196" spans="1:8" ht="24">
      <c r="A196" s="83" t="s">
        <v>558</v>
      </c>
      <c r="B196" s="45" t="s">
        <v>353</v>
      </c>
      <c r="C196" s="45" t="s">
        <v>234</v>
      </c>
      <c r="D196" s="45" t="s">
        <v>183</v>
      </c>
      <c r="E196" s="46" t="s">
        <v>559</v>
      </c>
      <c r="F196" s="46" t="s">
        <v>350</v>
      </c>
      <c r="G196" s="173">
        <v>323.07</v>
      </c>
      <c r="H196" s="173">
        <v>323.07</v>
      </c>
    </row>
    <row r="197" spans="1:8" ht="12">
      <c r="A197" s="55"/>
      <c r="B197" s="57"/>
      <c r="C197" s="57"/>
      <c r="D197" s="45"/>
      <c r="E197" s="57"/>
      <c r="F197" s="57"/>
      <c r="G197" s="175"/>
      <c r="H197" s="180"/>
    </row>
    <row r="198" spans="1:8" ht="24">
      <c r="A198" s="137" t="s">
        <v>545</v>
      </c>
      <c r="B198" s="139" t="s">
        <v>500</v>
      </c>
      <c r="C198" s="138"/>
      <c r="D198" s="139"/>
      <c r="E198" s="138"/>
      <c r="F198" s="138"/>
      <c r="G198" s="177">
        <f>G200+G203</f>
        <v>1135.15</v>
      </c>
      <c r="H198" s="177">
        <f>H200+H203</f>
        <v>1135.15</v>
      </c>
    </row>
    <row r="199" spans="1:8" ht="12">
      <c r="A199" s="51" t="s">
        <v>400</v>
      </c>
      <c r="B199" s="45" t="s">
        <v>500</v>
      </c>
      <c r="C199" s="57" t="s">
        <v>210</v>
      </c>
      <c r="D199" s="45"/>
      <c r="E199" s="57"/>
      <c r="F199" s="57"/>
      <c r="G199" s="173">
        <f>G200+G203</f>
        <v>1135.15</v>
      </c>
      <c r="H199" s="173">
        <f>H200+H203</f>
        <v>1135.15</v>
      </c>
    </row>
    <row r="200" spans="1:8" ht="24">
      <c r="A200" s="52" t="s">
        <v>546</v>
      </c>
      <c r="B200" s="45" t="s">
        <v>500</v>
      </c>
      <c r="C200" s="57" t="s">
        <v>210</v>
      </c>
      <c r="D200" s="45" t="s">
        <v>234</v>
      </c>
      <c r="E200" s="57"/>
      <c r="F200" s="57"/>
      <c r="G200" s="173">
        <f>G201</f>
        <v>935.15</v>
      </c>
      <c r="H200" s="173">
        <f>H201</f>
        <v>935.15</v>
      </c>
    </row>
    <row r="201" spans="1:8" ht="12">
      <c r="A201" s="52" t="s">
        <v>227</v>
      </c>
      <c r="B201" s="45" t="s">
        <v>500</v>
      </c>
      <c r="C201" s="45" t="s">
        <v>210</v>
      </c>
      <c r="D201" s="45" t="s">
        <v>234</v>
      </c>
      <c r="E201" s="45" t="s">
        <v>349</v>
      </c>
      <c r="F201" s="46"/>
      <c r="G201" s="173">
        <f>G202</f>
        <v>935.15</v>
      </c>
      <c r="H201" s="173">
        <f>H202</f>
        <v>935.15</v>
      </c>
    </row>
    <row r="202" spans="1:8" ht="12">
      <c r="A202" s="55" t="s">
        <v>228</v>
      </c>
      <c r="B202" s="45" t="s">
        <v>500</v>
      </c>
      <c r="C202" s="57" t="s">
        <v>210</v>
      </c>
      <c r="D202" s="45" t="s">
        <v>234</v>
      </c>
      <c r="E202" s="57" t="s">
        <v>351</v>
      </c>
      <c r="F202" s="45" t="s">
        <v>350</v>
      </c>
      <c r="G202" s="175">
        <v>935.15</v>
      </c>
      <c r="H202" s="180">
        <v>935.15</v>
      </c>
    </row>
    <row r="203" spans="1:8" ht="12">
      <c r="A203" s="52" t="s">
        <v>345</v>
      </c>
      <c r="B203" s="45" t="s">
        <v>500</v>
      </c>
      <c r="C203" s="45" t="s">
        <v>210</v>
      </c>
      <c r="D203" s="45"/>
      <c r="E203" s="46"/>
      <c r="F203" s="46"/>
      <c r="G203" s="173">
        <f>G204</f>
        <v>200</v>
      </c>
      <c r="H203" s="173">
        <f>H204</f>
        <v>200</v>
      </c>
    </row>
    <row r="204" spans="1:8" ht="12">
      <c r="A204" s="52" t="s">
        <v>238</v>
      </c>
      <c r="B204" s="45" t="s">
        <v>500</v>
      </c>
      <c r="C204" s="45" t="s">
        <v>210</v>
      </c>
      <c r="D204" s="45" t="s">
        <v>181</v>
      </c>
      <c r="E204" s="45">
        <v>4700000</v>
      </c>
      <c r="F204" s="46"/>
      <c r="G204" s="173">
        <f>G205</f>
        <v>200</v>
      </c>
      <c r="H204" s="173">
        <f>H205</f>
        <v>200</v>
      </c>
    </row>
    <row r="205" spans="1:8" ht="12">
      <c r="A205" s="55" t="s">
        <v>402</v>
      </c>
      <c r="B205" s="45" t="s">
        <v>500</v>
      </c>
      <c r="C205" s="45" t="s">
        <v>210</v>
      </c>
      <c r="D205" s="57" t="s">
        <v>181</v>
      </c>
      <c r="E205" s="45" t="s">
        <v>382</v>
      </c>
      <c r="F205" s="45" t="s">
        <v>226</v>
      </c>
      <c r="G205" s="175">
        <v>200</v>
      </c>
      <c r="H205" s="180">
        <v>200</v>
      </c>
    </row>
    <row r="206" spans="1:8" ht="12" hidden="1">
      <c r="A206" s="52" t="s">
        <v>211</v>
      </c>
      <c r="B206" s="45" t="s">
        <v>490</v>
      </c>
      <c r="C206" s="45" t="s">
        <v>210</v>
      </c>
      <c r="D206" s="45" t="s">
        <v>205</v>
      </c>
      <c r="E206" s="45"/>
      <c r="F206" s="45"/>
      <c r="G206" s="173"/>
      <c r="H206" s="180"/>
    </row>
    <row r="207" spans="1:8" ht="24" hidden="1">
      <c r="A207" s="55" t="s">
        <v>236</v>
      </c>
      <c r="B207" s="45" t="s">
        <v>490</v>
      </c>
      <c r="C207" s="45" t="s">
        <v>210</v>
      </c>
      <c r="D207" s="57" t="s">
        <v>205</v>
      </c>
      <c r="E207" s="45" t="s">
        <v>385</v>
      </c>
      <c r="F207" s="45" t="s">
        <v>310</v>
      </c>
      <c r="G207" s="175"/>
      <c r="H207" s="180"/>
    </row>
    <row r="208" spans="1:8" ht="12">
      <c r="A208" s="55"/>
      <c r="B208" s="45"/>
      <c r="C208" s="45"/>
      <c r="D208" s="57"/>
      <c r="E208" s="45"/>
      <c r="F208" s="45"/>
      <c r="G208" s="175"/>
      <c r="H208" s="180"/>
    </row>
    <row r="209" spans="1:8" ht="15.75" customHeight="1">
      <c r="A209" s="86" t="s">
        <v>118</v>
      </c>
      <c r="B209" s="45" t="s">
        <v>353</v>
      </c>
      <c r="C209" s="46"/>
      <c r="D209" s="46"/>
      <c r="E209" s="46"/>
      <c r="F209" s="46"/>
      <c r="G209" s="171">
        <f>G213+G215+G219</f>
        <v>1542.83</v>
      </c>
      <c r="H209" s="171">
        <f>H213+H215+H219</f>
        <v>1542.83</v>
      </c>
    </row>
    <row r="210" spans="1:8" ht="12">
      <c r="A210" s="51" t="s">
        <v>213</v>
      </c>
      <c r="B210" s="45" t="s">
        <v>353</v>
      </c>
      <c r="C210" s="45">
        <v>10</v>
      </c>
      <c r="D210" s="46"/>
      <c r="E210" s="46"/>
      <c r="F210" s="46"/>
      <c r="G210" s="172">
        <f>G211+G217</f>
        <v>1542.83</v>
      </c>
      <c r="H210" s="172">
        <f>H211+H217</f>
        <v>1542.83</v>
      </c>
    </row>
    <row r="211" spans="1:8" ht="12">
      <c r="A211" s="52" t="s">
        <v>214</v>
      </c>
      <c r="B211" s="45" t="s">
        <v>353</v>
      </c>
      <c r="C211" s="45">
        <v>10</v>
      </c>
      <c r="D211" s="45" t="s">
        <v>181</v>
      </c>
      <c r="E211" s="46"/>
      <c r="F211" s="46"/>
      <c r="G211" s="172">
        <f>G212</f>
        <v>705.8</v>
      </c>
      <c r="H211" s="172">
        <f>H212</f>
        <v>705.8</v>
      </c>
    </row>
    <row r="212" spans="1:8" ht="12">
      <c r="A212" s="52" t="s">
        <v>254</v>
      </c>
      <c r="B212" s="45" t="s">
        <v>353</v>
      </c>
      <c r="C212" s="45">
        <v>10</v>
      </c>
      <c r="D212" s="45" t="s">
        <v>181</v>
      </c>
      <c r="E212" s="45" t="s">
        <v>386</v>
      </c>
      <c r="F212" s="46"/>
      <c r="G212" s="172">
        <f>G213</f>
        <v>705.8</v>
      </c>
      <c r="H212" s="172">
        <f>H213</f>
        <v>705.8</v>
      </c>
    </row>
    <row r="213" spans="1:8" ht="24">
      <c r="A213" s="55" t="s">
        <v>255</v>
      </c>
      <c r="B213" s="57" t="s">
        <v>353</v>
      </c>
      <c r="C213" s="57">
        <v>10</v>
      </c>
      <c r="D213" s="57" t="s">
        <v>181</v>
      </c>
      <c r="E213" s="57" t="s">
        <v>387</v>
      </c>
      <c r="F213" s="57" t="s">
        <v>229</v>
      </c>
      <c r="G213" s="175">
        <f>96+609.8</f>
        <v>705.8</v>
      </c>
      <c r="H213" s="180">
        <f>96+609.8</f>
        <v>705.8</v>
      </c>
    </row>
    <row r="214" spans="1:8" ht="12" hidden="1">
      <c r="A214" s="52" t="s">
        <v>215</v>
      </c>
      <c r="B214" s="45" t="s">
        <v>353</v>
      </c>
      <c r="C214" s="45">
        <v>10</v>
      </c>
      <c r="D214" s="45" t="s">
        <v>201</v>
      </c>
      <c r="E214" s="46"/>
      <c r="F214" s="46"/>
      <c r="G214" s="172">
        <f>G215</f>
        <v>0</v>
      </c>
      <c r="H214" s="180"/>
    </row>
    <row r="215" spans="1:8" ht="12" hidden="1">
      <c r="A215" s="52" t="s">
        <v>256</v>
      </c>
      <c r="B215" s="57" t="s">
        <v>353</v>
      </c>
      <c r="C215" s="57">
        <v>10</v>
      </c>
      <c r="D215" s="45" t="s">
        <v>201</v>
      </c>
      <c r="E215" s="57" t="s">
        <v>388</v>
      </c>
      <c r="F215" s="57"/>
      <c r="G215" s="175">
        <f>G216</f>
        <v>0</v>
      </c>
      <c r="H215" s="180"/>
    </row>
    <row r="216" spans="1:8" ht="12" hidden="1">
      <c r="A216" s="55" t="s">
        <v>402</v>
      </c>
      <c r="B216" s="57" t="s">
        <v>353</v>
      </c>
      <c r="C216" s="57" t="s">
        <v>234</v>
      </c>
      <c r="D216" s="45" t="s">
        <v>201</v>
      </c>
      <c r="E216" s="57" t="s">
        <v>389</v>
      </c>
      <c r="F216" s="57" t="s">
        <v>226</v>
      </c>
      <c r="G216" s="175"/>
      <c r="H216" s="180"/>
    </row>
    <row r="217" spans="1:8" ht="12">
      <c r="A217" s="52" t="s">
        <v>216</v>
      </c>
      <c r="B217" s="45" t="s">
        <v>353</v>
      </c>
      <c r="C217" s="45">
        <v>10</v>
      </c>
      <c r="D217" s="45" t="s">
        <v>183</v>
      </c>
      <c r="E217" s="46"/>
      <c r="F217" s="46"/>
      <c r="G217" s="172">
        <f>G218</f>
        <v>837.03</v>
      </c>
      <c r="H217" s="172">
        <f>H218</f>
        <v>837.03</v>
      </c>
    </row>
    <row r="218" spans="1:8" ht="12">
      <c r="A218" s="52" t="s">
        <v>408</v>
      </c>
      <c r="B218" s="45" t="s">
        <v>353</v>
      </c>
      <c r="C218" s="45">
        <v>10</v>
      </c>
      <c r="D218" s="45" t="s">
        <v>278</v>
      </c>
      <c r="E218" s="45">
        <v>5050000</v>
      </c>
      <c r="F218" s="46"/>
      <c r="G218" s="172">
        <f>G219</f>
        <v>837.03</v>
      </c>
      <c r="H218" s="172">
        <f>H219</f>
        <v>837.03</v>
      </c>
    </row>
    <row r="219" spans="1:8" ht="12">
      <c r="A219" s="55" t="s">
        <v>391</v>
      </c>
      <c r="B219" s="57" t="s">
        <v>353</v>
      </c>
      <c r="C219" s="57">
        <v>10</v>
      </c>
      <c r="D219" s="45" t="s">
        <v>278</v>
      </c>
      <c r="E219" s="57" t="s">
        <v>392</v>
      </c>
      <c r="F219" s="57" t="s">
        <v>229</v>
      </c>
      <c r="G219" s="175">
        <f>319.88+517.15</f>
        <v>837.03</v>
      </c>
      <c r="H219" s="180">
        <f>319.88+517.15</f>
        <v>837.03</v>
      </c>
    </row>
    <row r="220" spans="1:8" ht="12">
      <c r="A220" s="55"/>
      <c r="B220" s="45"/>
      <c r="C220" s="45"/>
      <c r="D220" s="45"/>
      <c r="E220" s="57"/>
      <c r="F220" s="45"/>
      <c r="G220" s="173"/>
      <c r="H220" s="180"/>
    </row>
    <row r="221" spans="1:8" ht="12">
      <c r="A221" s="140" t="s">
        <v>501</v>
      </c>
      <c r="B221" s="138"/>
      <c r="C221" s="138"/>
      <c r="D221" s="139"/>
      <c r="E221" s="138"/>
      <c r="F221" s="138"/>
      <c r="G221" s="177">
        <f>G222+G229</f>
        <v>758.44</v>
      </c>
      <c r="H221" s="177">
        <f>H226+H222+H229+H224</f>
        <v>1275.24</v>
      </c>
    </row>
    <row r="222" spans="1:8" ht="12">
      <c r="A222" s="51" t="s">
        <v>195</v>
      </c>
      <c r="B222" s="57"/>
      <c r="C222" s="45" t="s">
        <v>194</v>
      </c>
      <c r="D222" s="46" t="s">
        <v>181</v>
      </c>
      <c r="E222" s="46"/>
      <c r="F222" s="46"/>
      <c r="G222" s="173">
        <f>G224</f>
        <v>0</v>
      </c>
      <c r="H222" s="173">
        <f>H224</f>
        <v>0</v>
      </c>
    </row>
    <row r="223" spans="1:8" ht="48" hidden="1">
      <c r="A223" s="82" t="s">
        <v>585</v>
      </c>
      <c r="B223" s="45"/>
      <c r="C223" s="45" t="s">
        <v>194</v>
      </c>
      <c r="D223" s="57" t="s">
        <v>181</v>
      </c>
      <c r="E223" s="45" t="s">
        <v>586</v>
      </c>
      <c r="F223" s="57" t="s">
        <v>435</v>
      </c>
      <c r="G223" s="173"/>
      <c r="H223" s="180"/>
    </row>
    <row r="224" spans="1:8" ht="24">
      <c r="A224" s="82" t="s">
        <v>599</v>
      </c>
      <c r="B224" s="45"/>
      <c r="C224" s="45" t="s">
        <v>194</v>
      </c>
      <c r="D224" s="57" t="s">
        <v>181</v>
      </c>
      <c r="E224" s="45" t="s">
        <v>587</v>
      </c>
      <c r="F224" s="57" t="s">
        <v>435</v>
      </c>
      <c r="G224" s="173"/>
      <c r="H224" s="180"/>
    </row>
    <row r="225" spans="1:8" ht="24" hidden="1">
      <c r="A225" s="52" t="s">
        <v>550</v>
      </c>
      <c r="B225" s="45"/>
      <c r="C225" s="45" t="s">
        <v>194</v>
      </c>
      <c r="D225" s="45" t="s">
        <v>181</v>
      </c>
      <c r="E225" s="45" t="s">
        <v>551</v>
      </c>
      <c r="F225" s="45" t="s">
        <v>363</v>
      </c>
      <c r="G225" s="173"/>
      <c r="H225" s="180"/>
    </row>
    <row r="226" spans="1:8" ht="12" hidden="1">
      <c r="A226" s="52" t="s">
        <v>196</v>
      </c>
      <c r="B226" s="45"/>
      <c r="C226" s="45" t="s">
        <v>194</v>
      </c>
      <c r="D226" s="46"/>
      <c r="E226" s="46"/>
      <c r="F226" s="67"/>
      <c r="G226" s="180"/>
      <c r="H226" s="180"/>
    </row>
    <row r="227" spans="1:8" ht="12" hidden="1">
      <c r="A227" s="44" t="s">
        <v>364</v>
      </c>
      <c r="B227" s="45"/>
      <c r="C227" s="57" t="s">
        <v>194</v>
      </c>
      <c r="D227" s="46" t="s">
        <v>201</v>
      </c>
      <c r="E227" s="46" t="s">
        <v>365</v>
      </c>
      <c r="F227" s="77">
        <v>500</v>
      </c>
      <c r="G227" s="180"/>
      <c r="H227" s="180"/>
    </row>
    <row r="228" spans="1:8" ht="12" hidden="1">
      <c r="A228" s="44" t="s">
        <v>357</v>
      </c>
      <c r="B228" s="45"/>
      <c r="C228" s="57" t="s">
        <v>194</v>
      </c>
      <c r="D228" s="46" t="s">
        <v>201</v>
      </c>
      <c r="E228" s="46" t="s">
        <v>358</v>
      </c>
      <c r="F228" s="45" t="s">
        <v>359</v>
      </c>
      <c r="G228" s="180"/>
      <c r="H228" s="180"/>
    </row>
    <row r="229" spans="1:8" ht="12">
      <c r="A229" s="51" t="s">
        <v>360</v>
      </c>
      <c r="B229" s="45"/>
      <c r="C229" s="45" t="s">
        <v>194</v>
      </c>
      <c r="D229" s="46" t="s">
        <v>183</v>
      </c>
      <c r="E229" s="46"/>
      <c r="F229" s="45"/>
      <c r="G229" s="180">
        <f>G230</f>
        <v>758.44</v>
      </c>
      <c r="H229" s="180">
        <f>H230</f>
        <v>1275.24</v>
      </c>
    </row>
    <row r="230" spans="1:8" ht="12">
      <c r="A230" s="44" t="s">
        <v>361</v>
      </c>
      <c r="B230" s="45"/>
      <c r="C230" s="45" t="s">
        <v>194</v>
      </c>
      <c r="D230" s="57" t="s">
        <v>183</v>
      </c>
      <c r="E230" s="57" t="s">
        <v>362</v>
      </c>
      <c r="F230" s="46" t="s">
        <v>363</v>
      </c>
      <c r="G230" s="180">
        <v>758.44</v>
      </c>
      <c r="H230" s="180">
        <v>1275.24</v>
      </c>
    </row>
    <row r="231" spans="1:8" ht="12" hidden="1">
      <c r="A231" s="51" t="s">
        <v>597</v>
      </c>
      <c r="B231" s="45"/>
      <c r="C231" s="45" t="s">
        <v>185</v>
      </c>
      <c r="D231" s="57"/>
      <c r="E231" s="57"/>
      <c r="F231" s="46"/>
      <c r="G231" s="180"/>
      <c r="H231" s="180"/>
    </row>
    <row r="232" spans="1:8" ht="12" hidden="1">
      <c r="A232" s="51" t="s">
        <v>593</v>
      </c>
      <c r="B232" s="45"/>
      <c r="C232" s="45" t="s">
        <v>185</v>
      </c>
      <c r="D232" s="46" t="s">
        <v>181</v>
      </c>
      <c r="E232" s="46"/>
      <c r="F232" s="46"/>
      <c r="G232" s="180"/>
      <c r="H232" s="180"/>
    </row>
    <row r="233" spans="1:8" ht="24" hidden="1">
      <c r="A233" s="51" t="s">
        <v>595</v>
      </c>
      <c r="B233" s="45"/>
      <c r="C233" s="45" t="s">
        <v>185</v>
      </c>
      <c r="D233" s="46" t="s">
        <v>181</v>
      </c>
      <c r="E233" s="46" t="s">
        <v>596</v>
      </c>
      <c r="F233" s="46" t="s">
        <v>226</v>
      </c>
      <c r="G233" s="180"/>
      <c r="H233" s="180"/>
    </row>
    <row r="234" spans="1:8" ht="12" hidden="1">
      <c r="A234" s="52" t="s">
        <v>192</v>
      </c>
      <c r="B234" s="45"/>
      <c r="C234" s="45" t="s">
        <v>185</v>
      </c>
      <c r="D234" s="46" t="s">
        <v>194</v>
      </c>
      <c r="E234" s="46"/>
      <c r="F234" s="46"/>
      <c r="G234" s="180"/>
      <c r="H234" s="180"/>
    </row>
    <row r="235" spans="1:8" ht="24" hidden="1">
      <c r="A235" s="18" t="s">
        <v>556</v>
      </c>
      <c r="B235" s="45"/>
      <c r="C235" s="4" t="s">
        <v>185</v>
      </c>
      <c r="D235" s="4" t="s">
        <v>194</v>
      </c>
      <c r="E235" s="80"/>
      <c r="F235" s="80"/>
      <c r="G235" s="180"/>
      <c r="H235" s="180"/>
    </row>
    <row r="236" spans="1:8" ht="12" hidden="1">
      <c r="A236" s="74" t="s">
        <v>340</v>
      </c>
      <c r="B236" s="45"/>
      <c r="C236" s="80" t="s">
        <v>185</v>
      </c>
      <c r="D236" s="80" t="s">
        <v>194</v>
      </c>
      <c r="E236" s="80" t="s">
        <v>341</v>
      </c>
      <c r="F236" s="80" t="s">
        <v>359</v>
      </c>
      <c r="G236" s="180"/>
      <c r="H236" s="180"/>
    </row>
    <row r="237" spans="1:8" ht="12" hidden="1">
      <c r="A237" s="51" t="s">
        <v>562</v>
      </c>
      <c r="B237" s="45" t="s">
        <v>592</v>
      </c>
      <c r="C237" s="57" t="s">
        <v>185</v>
      </c>
      <c r="D237" s="46"/>
      <c r="E237" s="46"/>
      <c r="F237" s="45"/>
      <c r="G237" s="180"/>
      <c r="H237" s="180"/>
    </row>
    <row r="238" spans="1:8" ht="24" hidden="1">
      <c r="A238" s="18" t="s">
        <v>556</v>
      </c>
      <c r="B238" s="45" t="s">
        <v>592</v>
      </c>
      <c r="C238" s="4" t="s">
        <v>185</v>
      </c>
      <c r="D238" s="4" t="s">
        <v>194</v>
      </c>
      <c r="E238" s="80"/>
      <c r="F238" s="80"/>
      <c r="G238" s="180"/>
      <c r="H238" s="180"/>
    </row>
    <row r="239" spans="1:8" ht="12" hidden="1">
      <c r="A239" s="74" t="s">
        <v>340</v>
      </c>
      <c r="B239" s="45" t="s">
        <v>592</v>
      </c>
      <c r="C239" s="80" t="s">
        <v>185</v>
      </c>
      <c r="D239" s="80" t="s">
        <v>194</v>
      </c>
      <c r="E239" s="80" t="s">
        <v>341</v>
      </c>
      <c r="F239" s="80" t="s">
        <v>359</v>
      </c>
      <c r="G239" s="180"/>
      <c r="H239" s="180"/>
    </row>
    <row r="240" spans="1:8" ht="12" hidden="1">
      <c r="A240" s="82"/>
      <c r="B240" s="45"/>
      <c r="C240" s="45"/>
      <c r="D240" s="57"/>
      <c r="E240" s="45"/>
      <c r="F240" s="57"/>
      <c r="G240" s="173"/>
      <c r="H240" s="180"/>
    </row>
    <row r="241" spans="1:8" ht="12">
      <c r="A241" s="82"/>
      <c r="B241" s="45"/>
      <c r="C241" s="45"/>
      <c r="D241" s="57"/>
      <c r="E241" s="45"/>
      <c r="F241" s="57"/>
      <c r="G241" s="173"/>
      <c r="H241" s="180"/>
    </row>
    <row r="242" spans="1:8" ht="12">
      <c r="A242" s="86" t="s">
        <v>257</v>
      </c>
      <c r="B242" s="87"/>
      <c r="C242" s="87"/>
      <c r="D242" s="87"/>
      <c r="E242" s="87"/>
      <c r="F242" s="87"/>
      <c r="G242" s="171">
        <f>G9+G19+G59+G73+G81+G87+G119+G123+G130+G134+G138+G146+G150+G156+G221+G162+G180+G198+G237+G209</f>
        <v>180863.60000000003</v>
      </c>
      <c r="H242" s="171">
        <f>H9+H19+H59+H73+H81+H87+H119+H123+H130+H134+H138+H146+H150+H156+H221+H162+H180+H198+H237+H209</f>
        <v>181674.1</v>
      </c>
    </row>
    <row r="243" spans="1:8" ht="12">
      <c r="A243" s="37"/>
      <c r="B243" s="23"/>
      <c r="C243" s="23"/>
      <c r="D243" s="23"/>
      <c r="E243" s="23"/>
      <c r="F243" s="23"/>
      <c r="G243" s="182"/>
      <c r="H243" s="186"/>
    </row>
    <row r="244" spans="1:8" ht="12">
      <c r="A244" s="88"/>
      <c r="B244" s="89"/>
      <c r="C244" s="89"/>
      <c r="D244" s="89"/>
      <c r="E244" s="89"/>
      <c r="F244" s="89"/>
      <c r="G244" s="183"/>
      <c r="H244" s="186"/>
    </row>
  </sheetData>
  <sheetProtection/>
  <mergeCells count="2">
    <mergeCell ref="A7:G7"/>
    <mergeCell ref="A6:H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6">
      <selection activeCell="A17" sqref="A17"/>
    </sheetView>
  </sheetViews>
  <sheetFormatPr defaultColWidth="9.00390625" defaultRowHeight="12.75"/>
  <cols>
    <col min="1" max="1" width="38.875" style="0" customWidth="1"/>
    <col min="2" max="2" width="27.75390625" style="0" customWidth="1"/>
    <col min="3" max="3" width="12.125" style="0" customWidth="1"/>
  </cols>
  <sheetData>
    <row r="1" spans="2:5" ht="12.75">
      <c r="B1" s="280" t="s">
        <v>80</v>
      </c>
      <c r="C1" s="280"/>
      <c r="D1" s="280"/>
      <c r="E1" s="13"/>
    </row>
    <row r="2" spans="2:5" ht="12.75">
      <c r="B2" s="280" t="s">
        <v>294</v>
      </c>
      <c r="C2" s="280"/>
      <c r="D2" s="280"/>
      <c r="E2" s="13"/>
    </row>
    <row r="3" spans="2:5" ht="12.75">
      <c r="B3" s="280" t="s">
        <v>158</v>
      </c>
      <c r="C3" s="280"/>
      <c r="D3" s="280"/>
      <c r="E3" s="13"/>
    </row>
    <row r="4" spans="2:5" ht="12.75">
      <c r="B4" s="280" t="s">
        <v>627</v>
      </c>
      <c r="C4" s="280"/>
      <c r="D4" s="280"/>
      <c r="E4" s="13"/>
    </row>
    <row r="6" spans="1:4" ht="14.25">
      <c r="A6" s="264" t="s">
        <v>603</v>
      </c>
      <c r="B6" s="264"/>
      <c r="C6" s="264"/>
      <c r="D6" s="264"/>
    </row>
    <row r="7" spans="1:4" ht="14.25">
      <c r="A7" s="264" t="s">
        <v>618</v>
      </c>
      <c r="B7" s="264"/>
      <c r="C7" s="264"/>
      <c r="D7" s="264"/>
    </row>
    <row r="8" spans="1:4" ht="15.75">
      <c r="A8" s="90"/>
      <c r="B8" s="90"/>
      <c r="C8" s="90"/>
      <c r="D8" s="90"/>
    </row>
    <row r="9" spans="1:4" ht="15.75">
      <c r="A9" s="90"/>
      <c r="B9" s="90"/>
      <c r="C9" s="90"/>
      <c r="D9" s="90"/>
    </row>
    <row r="10" ht="12.75">
      <c r="D10" t="s">
        <v>176</v>
      </c>
    </row>
    <row r="11" spans="1:4" ht="12.75">
      <c r="A11" s="8" t="s">
        <v>604</v>
      </c>
      <c r="B11" s="8" t="s">
        <v>605</v>
      </c>
      <c r="C11" s="8" t="s">
        <v>606</v>
      </c>
      <c r="D11" s="8" t="s">
        <v>607</v>
      </c>
    </row>
    <row r="12" spans="1:4" ht="63.75">
      <c r="A12" s="91" t="s">
        <v>619</v>
      </c>
      <c r="B12" s="91" t="s">
        <v>608</v>
      </c>
      <c r="C12" s="165">
        <v>10031001100</v>
      </c>
      <c r="D12" s="92">
        <v>350</v>
      </c>
    </row>
    <row r="13" spans="1:4" ht="102">
      <c r="A13" s="91" t="s">
        <v>609</v>
      </c>
      <c r="B13" s="24" t="s">
        <v>610</v>
      </c>
      <c r="C13" s="257">
        <v>10031040200</v>
      </c>
      <c r="D13" s="63">
        <v>350</v>
      </c>
    </row>
    <row r="14" spans="1:5" ht="102">
      <c r="A14" s="93" t="s">
        <v>611</v>
      </c>
      <c r="B14" s="93" t="s">
        <v>612</v>
      </c>
      <c r="C14" s="94" t="s">
        <v>569</v>
      </c>
      <c r="D14" s="94" t="s">
        <v>616</v>
      </c>
      <c r="E14" s="95"/>
    </row>
    <row r="15" spans="1:4" s="3" customFormat="1" ht="140.25">
      <c r="A15" s="93" t="s">
        <v>613</v>
      </c>
      <c r="B15" s="91" t="s">
        <v>614</v>
      </c>
      <c r="C15" s="94" t="s">
        <v>570</v>
      </c>
      <c r="D15" s="92">
        <v>100</v>
      </c>
    </row>
    <row r="16" spans="1:4" ht="114.75">
      <c r="A16" s="91" t="s">
        <v>615</v>
      </c>
      <c r="B16" s="91" t="s">
        <v>617</v>
      </c>
      <c r="C16" s="94" t="s">
        <v>570</v>
      </c>
      <c r="D16" s="92">
        <v>40</v>
      </c>
    </row>
    <row r="17" spans="1:4" s="64" customFormat="1" ht="127.5">
      <c r="A17" s="91" t="s">
        <v>567</v>
      </c>
      <c r="B17" s="91" t="s">
        <v>568</v>
      </c>
      <c r="C17" s="94" t="s">
        <v>570</v>
      </c>
      <c r="D17" s="92">
        <v>50</v>
      </c>
    </row>
  </sheetData>
  <sheetProtection/>
  <mergeCells count="6">
    <mergeCell ref="A6:D6"/>
    <mergeCell ref="A7:D7"/>
    <mergeCell ref="B1:D1"/>
    <mergeCell ref="B2:D2"/>
    <mergeCell ref="B3:D3"/>
    <mergeCell ref="B4:D4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5.125" style="0" bestFit="1" customWidth="1"/>
    <col min="2" max="2" width="16.00390625" style="0" customWidth="1"/>
    <col min="3" max="3" width="16.25390625" style="0" customWidth="1"/>
    <col min="4" max="4" width="13.25390625" style="0" customWidth="1"/>
    <col min="5" max="5" width="17.625" style="0" customWidth="1"/>
    <col min="6" max="6" width="12.00390625" style="0" customWidth="1"/>
    <col min="7" max="7" width="11.125" style="0" customWidth="1"/>
  </cols>
  <sheetData>
    <row r="1" ht="12.75">
      <c r="E1" s="27" t="s">
        <v>573</v>
      </c>
    </row>
    <row r="2" ht="12.75">
      <c r="E2" s="27" t="s">
        <v>294</v>
      </c>
    </row>
    <row r="3" ht="12.75">
      <c r="E3" s="27" t="s">
        <v>158</v>
      </c>
    </row>
    <row r="4" ht="12.75">
      <c r="E4" s="27" t="s">
        <v>541</v>
      </c>
    </row>
    <row r="7" spans="1:7" ht="33" customHeight="1">
      <c r="A7" s="282" t="s">
        <v>624</v>
      </c>
      <c r="B7" s="282"/>
      <c r="C7" s="282"/>
      <c r="D7" s="282"/>
      <c r="E7" s="282"/>
      <c r="F7" s="237"/>
      <c r="G7" s="237"/>
    </row>
    <row r="9" spans="1:6" ht="94.5" customHeight="1">
      <c r="A9" s="28" t="s">
        <v>311</v>
      </c>
      <c r="B9" s="28" t="s">
        <v>177</v>
      </c>
      <c r="C9" s="236" t="s">
        <v>432</v>
      </c>
      <c r="D9" s="28" t="s">
        <v>81</v>
      </c>
      <c r="E9" s="258" t="s">
        <v>82</v>
      </c>
      <c r="F9" s="243" t="s">
        <v>436</v>
      </c>
    </row>
    <row r="10" spans="1:6" ht="12.75">
      <c r="A10" s="25">
        <v>1</v>
      </c>
      <c r="B10" s="25" t="s">
        <v>312</v>
      </c>
      <c r="C10" s="61">
        <f>D10+E10+F10</f>
        <v>3146.567</v>
      </c>
      <c r="D10" s="35">
        <v>2874.1</v>
      </c>
      <c r="E10" s="61">
        <v>43.3</v>
      </c>
      <c r="F10" s="61">
        <f>100+129.167</f>
        <v>229.167</v>
      </c>
    </row>
    <row r="11" spans="1:6" ht="12.75">
      <c r="A11" s="25">
        <v>2</v>
      </c>
      <c r="B11" s="25" t="s">
        <v>313</v>
      </c>
      <c r="C11" s="61">
        <f aca="true" t="shared" si="0" ref="C11:C23">D11+E11+F11</f>
        <v>1417.3999999999999</v>
      </c>
      <c r="D11" s="35">
        <v>1284.3</v>
      </c>
      <c r="E11" s="61">
        <v>33.1</v>
      </c>
      <c r="F11" s="61">
        <v>100</v>
      </c>
    </row>
    <row r="12" spans="1:6" ht="12.75">
      <c r="A12" s="25">
        <v>3</v>
      </c>
      <c r="B12" s="25" t="s">
        <v>314</v>
      </c>
      <c r="C12" s="61">
        <f t="shared" si="0"/>
        <v>1065.211</v>
      </c>
      <c r="D12" s="35">
        <v>856.1</v>
      </c>
      <c r="E12" s="61">
        <v>23</v>
      </c>
      <c r="F12" s="61">
        <v>186.111</v>
      </c>
    </row>
    <row r="13" spans="1:6" ht="12.75">
      <c r="A13" s="25">
        <v>4</v>
      </c>
      <c r="B13" s="25" t="s">
        <v>315</v>
      </c>
      <c r="C13" s="61">
        <f t="shared" si="0"/>
        <v>876.21</v>
      </c>
      <c r="D13" s="35">
        <f>32.8+557.1</f>
        <v>589.9</v>
      </c>
      <c r="E13" s="61">
        <v>50.2</v>
      </c>
      <c r="F13" s="61">
        <f>150+86.11</f>
        <v>236.11</v>
      </c>
    </row>
    <row r="14" spans="1:6" ht="12.75">
      <c r="A14" s="25">
        <v>5</v>
      </c>
      <c r="B14" s="25" t="s">
        <v>316</v>
      </c>
      <c r="C14" s="61">
        <f t="shared" si="0"/>
        <v>1065</v>
      </c>
      <c r="D14" s="35">
        <v>928.2</v>
      </c>
      <c r="E14" s="61">
        <v>36.8</v>
      </c>
      <c r="F14" s="61">
        <v>100</v>
      </c>
    </row>
    <row r="15" spans="1:6" ht="12.75">
      <c r="A15" s="25">
        <v>6</v>
      </c>
      <c r="B15" s="25" t="s">
        <v>317</v>
      </c>
      <c r="C15" s="61">
        <f t="shared" si="0"/>
        <v>1420.6000000000001</v>
      </c>
      <c r="D15" s="35">
        <v>1275.9</v>
      </c>
      <c r="E15" s="61">
        <v>44.7</v>
      </c>
      <c r="F15" s="61">
        <v>100</v>
      </c>
    </row>
    <row r="16" spans="1:6" ht="12.75">
      <c r="A16" s="25">
        <v>7</v>
      </c>
      <c r="B16" s="25" t="s">
        <v>318</v>
      </c>
      <c r="C16" s="61">
        <f t="shared" si="0"/>
        <v>552.367</v>
      </c>
      <c r="D16" s="35">
        <v>208.2</v>
      </c>
      <c r="E16" s="61">
        <v>65</v>
      </c>
      <c r="F16" s="61">
        <f>150+129.167</f>
        <v>279.16700000000003</v>
      </c>
    </row>
    <row r="17" spans="1:6" ht="12.75">
      <c r="A17" s="25">
        <v>8</v>
      </c>
      <c r="B17" s="25" t="s">
        <v>319</v>
      </c>
      <c r="C17" s="61">
        <f t="shared" si="0"/>
        <v>1812.3999999999999</v>
      </c>
      <c r="D17" s="35">
        <v>1476.3</v>
      </c>
      <c r="E17" s="61">
        <v>86.1</v>
      </c>
      <c r="F17" s="61">
        <v>250</v>
      </c>
    </row>
    <row r="18" spans="1:6" ht="12.75">
      <c r="A18" s="25">
        <v>9</v>
      </c>
      <c r="B18" s="25" t="s">
        <v>320</v>
      </c>
      <c r="C18" s="61">
        <f t="shared" si="0"/>
        <v>292.3</v>
      </c>
      <c r="D18" s="35">
        <v>249.3</v>
      </c>
      <c r="E18" s="61">
        <v>43</v>
      </c>
      <c r="F18" s="61"/>
    </row>
    <row r="19" spans="1:6" ht="12.75">
      <c r="A19" s="25">
        <v>10</v>
      </c>
      <c r="B19" s="25" t="s">
        <v>321</v>
      </c>
      <c r="C19" s="61">
        <f t="shared" si="0"/>
        <v>1526.9219999999998</v>
      </c>
      <c r="D19" s="35">
        <v>1217.6</v>
      </c>
      <c r="E19" s="61">
        <v>87.1</v>
      </c>
      <c r="F19" s="61">
        <f>50+172.222</f>
        <v>222.222</v>
      </c>
    </row>
    <row r="20" spans="1:6" ht="12.75">
      <c r="A20" s="25">
        <v>11</v>
      </c>
      <c r="B20" s="25" t="s">
        <v>322</v>
      </c>
      <c r="C20" s="61">
        <f t="shared" si="0"/>
        <v>763.667</v>
      </c>
      <c r="D20" s="35">
        <v>373.5</v>
      </c>
      <c r="E20" s="61">
        <v>61</v>
      </c>
      <c r="F20" s="61">
        <f>200+129.167</f>
        <v>329.16700000000003</v>
      </c>
    </row>
    <row r="21" spans="1:6" ht="12.75">
      <c r="A21" s="25">
        <v>12</v>
      </c>
      <c r="B21" s="25" t="s">
        <v>323</v>
      </c>
      <c r="C21" s="61">
        <f t="shared" si="0"/>
        <v>749.1</v>
      </c>
      <c r="D21" s="35">
        <v>713.7</v>
      </c>
      <c r="E21" s="61">
        <v>35.4</v>
      </c>
      <c r="F21" s="61"/>
    </row>
    <row r="22" spans="1:6" ht="12.75">
      <c r="A22" s="25">
        <v>13</v>
      </c>
      <c r="B22" s="25" t="s">
        <v>324</v>
      </c>
      <c r="C22" s="61">
        <f t="shared" si="0"/>
        <v>2116.8559999999998</v>
      </c>
      <c r="D22" s="35">
        <v>2002.2</v>
      </c>
      <c r="E22" s="61">
        <v>21.6</v>
      </c>
      <c r="F22" s="61">
        <f>50+43.056</f>
        <v>93.056</v>
      </c>
    </row>
    <row r="23" spans="1:6" ht="12.75">
      <c r="A23" s="25">
        <v>14</v>
      </c>
      <c r="B23" s="25" t="s">
        <v>325</v>
      </c>
      <c r="C23" s="61">
        <f t="shared" si="0"/>
        <v>420.9</v>
      </c>
      <c r="D23" s="35"/>
      <c r="E23" s="61">
        <v>120.9</v>
      </c>
      <c r="F23" s="61">
        <v>300</v>
      </c>
    </row>
    <row r="24" spans="1:6" ht="12.75">
      <c r="A24" s="281" t="s">
        <v>432</v>
      </c>
      <c r="B24" s="281"/>
      <c r="C24" s="34">
        <f>SUM(C10:C23)</f>
        <v>17225.5</v>
      </c>
      <c r="D24" s="29">
        <f>SUM(D3:D23)</f>
        <v>14049.300000000001</v>
      </c>
      <c r="E24" s="29">
        <f>SUM(E3:E23)</f>
        <v>751.2</v>
      </c>
      <c r="F24" s="29">
        <f>SUM(F3:F23)</f>
        <v>2425</v>
      </c>
    </row>
  </sheetData>
  <sheetProtection/>
  <mergeCells count="2">
    <mergeCell ref="A24:B24"/>
    <mergeCell ref="A7:E7"/>
  </mergeCells>
  <printOptions/>
  <pageMargins left="1.81" right="0" top="0.2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7">
      <selection activeCell="H21" sqref="H21"/>
    </sheetView>
  </sheetViews>
  <sheetFormatPr defaultColWidth="9.00390625" defaultRowHeight="12.75"/>
  <cols>
    <col min="1" max="1" width="5.125" style="238" bestFit="1" customWidth="1"/>
    <col min="2" max="2" width="16.125" style="238" customWidth="1"/>
    <col min="3" max="3" width="9.00390625" style="238" customWidth="1"/>
    <col min="4" max="4" width="9.25390625" style="238" customWidth="1"/>
    <col min="5" max="5" width="11.00390625" style="238" customWidth="1"/>
    <col min="6" max="6" width="9.75390625" style="238" customWidth="1"/>
    <col min="7" max="7" width="8.25390625" style="238" customWidth="1"/>
    <col min="8" max="8" width="12.00390625" style="238" customWidth="1"/>
    <col min="9" max="9" width="11.375" style="238" customWidth="1"/>
    <col min="10" max="16384" width="9.125" style="238" customWidth="1"/>
  </cols>
  <sheetData>
    <row r="1" spans="5:9" ht="12.75">
      <c r="E1" s="239"/>
      <c r="F1" s="239"/>
      <c r="H1" s="290" t="s">
        <v>574</v>
      </c>
      <c r="I1" s="290"/>
    </row>
    <row r="2" spans="5:9" ht="12.75">
      <c r="E2" s="239"/>
      <c r="F2" s="239"/>
      <c r="H2" s="290" t="s">
        <v>294</v>
      </c>
      <c r="I2" s="290"/>
    </row>
    <row r="3" spans="5:9" ht="12.75">
      <c r="E3" s="239"/>
      <c r="F3" s="239"/>
      <c r="H3" s="290" t="s">
        <v>158</v>
      </c>
      <c r="I3" s="290"/>
    </row>
    <row r="4" spans="5:9" ht="12.75" customHeight="1">
      <c r="E4" s="239"/>
      <c r="F4" s="239"/>
      <c r="G4" s="290" t="s">
        <v>541</v>
      </c>
      <c r="H4" s="290"/>
      <c r="I4" s="290"/>
    </row>
    <row r="7" spans="1:7" ht="49.5" customHeight="1">
      <c r="A7" s="279" t="s">
        <v>83</v>
      </c>
      <c r="B7" s="279"/>
      <c r="C7" s="279"/>
      <c r="D7" s="279"/>
      <c r="E7" s="279"/>
      <c r="F7" s="279"/>
      <c r="G7" s="279"/>
    </row>
    <row r="8" ht="12.75">
      <c r="I8" s="244" t="s">
        <v>176</v>
      </c>
    </row>
    <row r="9" spans="1:10" s="240" customFormat="1" ht="13.5" customHeight="1">
      <c r="A9" s="284" t="s">
        <v>311</v>
      </c>
      <c r="B9" s="284" t="s">
        <v>177</v>
      </c>
      <c r="C9" s="287" t="s">
        <v>84</v>
      </c>
      <c r="D9" s="288"/>
      <c r="E9" s="288"/>
      <c r="F9" s="288"/>
      <c r="G9" s="288"/>
      <c r="H9" s="288"/>
      <c r="I9" s="288"/>
      <c r="J9" s="289"/>
    </row>
    <row r="10" spans="1:10" s="240" customFormat="1" ht="11.25">
      <c r="A10" s="285"/>
      <c r="B10" s="285"/>
      <c r="C10" s="287" t="s">
        <v>85</v>
      </c>
      <c r="D10" s="288"/>
      <c r="E10" s="288"/>
      <c r="F10" s="288"/>
      <c r="G10" s="288" t="s">
        <v>86</v>
      </c>
      <c r="H10" s="288"/>
      <c r="I10" s="288"/>
      <c r="J10" s="289"/>
    </row>
    <row r="11" spans="1:10" s="240" customFormat="1" ht="126.75" customHeight="1">
      <c r="A11" s="286"/>
      <c r="B11" s="286"/>
      <c r="C11" s="242" t="s">
        <v>87</v>
      </c>
      <c r="D11" s="28" t="s">
        <v>81</v>
      </c>
      <c r="E11" s="235" t="s">
        <v>82</v>
      </c>
      <c r="F11" s="259" t="s">
        <v>436</v>
      </c>
      <c r="G11" s="242" t="s">
        <v>87</v>
      </c>
      <c r="H11" s="28" t="s">
        <v>81</v>
      </c>
      <c r="I11" s="243" t="s">
        <v>82</v>
      </c>
      <c r="J11" s="259" t="s">
        <v>436</v>
      </c>
    </row>
    <row r="12" spans="1:10" ht="12.75">
      <c r="A12" s="91">
        <v>1</v>
      </c>
      <c r="B12" s="91" t="s">
        <v>312</v>
      </c>
      <c r="C12" s="245">
        <f>D12+E12+F12</f>
        <v>2827.5</v>
      </c>
      <c r="D12" s="180">
        <v>2684.2</v>
      </c>
      <c r="E12" s="61">
        <v>43.3</v>
      </c>
      <c r="F12" s="246">
        <v>100</v>
      </c>
      <c r="G12" s="247">
        <f>H12+I12+J12</f>
        <v>2874.4</v>
      </c>
      <c r="H12" s="65">
        <v>2731.1</v>
      </c>
      <c r="I12" s="61">
        <v>43.3</v>
      </c>
      <c r="J12" s="246">
        <v>100</v>
      </c>
    </row>
    <row r="13" spans="1:10" ht="12.75">
      <c r="A13" s="91">
        <v>2</v>
      </c>
      <c r="B13" s="91" t="s">
        <v>313</v>
      </c>
      <c r="C13" s="245">
        <f aca="true" t="shared" si="0" ref="C13:C25">D13+E13+F13</f>
        <v>1335.5</v>
      </c>
      <c r="D13" s="180">
        <v>1202.4</v>
      </c>
      <c r="E13" s="61">
        <v>33.1</v>
      </c>
      <c r="F13" s="246">
        <v>100</v>
      </c>
      <c r="G13" s="247">
        <f aca="true" t="shared" si="1" ref="G13:G25">H13+I13+J13</f>
        <v>1343.1</v>
      </c>
      <c r="H13" s="65">
        <v>1210</v>
      </c>
      <c r="I13" s="61">
        <v>33.1</v>
      </c>
      <c r="J13" s="246">
        <v>100</v>
      </c>
    </row>
    <row r="14" spans="1:10" ht="12.75">
      <c r="A14" s="91">
        <v>3</v>
      </c>
      <c r="B14" s="91" t="s">
        <v>314</v>
      </c>
      <c r="C14" s="245">
        <f t="shared" si="0"/>
        <v>867.3</v>
      </c>
      <c r="D14" s="180">
        <v>744.3</v>
      </c>
      <c r="E14" s="61">
        <v>23</v>
      </c>
      <c r="F14" s="246">
        <v>100</v>
      </c>
      <c r="G14" s="247">
        <f t="shared" si="1"/>
        <v>873.9</v>
      </c>
      <c r="H14" s="65">
        <v>750.9</v>
      </c>
      <c r="I14" s="61">
        <v>23</v>
      </c>
      <c r="J14" s="246">
        <v>100</v>
      </c>
    </row>
    <row r="15" spans="1:10" ht="12.75">
      <c r="A15" s="91">
        <v>4</v>
      </c>
      <c r="B15" s="91" t="s">
        <v>315</v>
      </c>
      <c r="C15" s="245">
        <f t="shared" si="0"/>
        <v>200.2</v>
      </c>
      <c r="D15" s="180"/>
      <c r="E15" s="61">
        <v>50.2</v>
      </c>
      <c r="F15" s="246">
        <v>150</v>
      </c>
      <c r="G15" s="247">
        <f t="shared" si="1"/>
        <v>200.2</v>
      </c>
      <c r="H15" s="65"/>
      <c r="I15" s="61">
        <v>50.2</v>
      </c>
      <c r="J15" s="246">
        <v>150</v>
      </c>
    </row>
    <row r="16" spans="1:10" ht="12.75">
      <c r="A16" s="91">
        <v>5</v>
      </c>
      <c r="B16" s="91" t="s">
        <v>316</v>
      </c>
      <c r="C16" s="245">
        <f t="shared" si="0"/>
        <v>1006</v>
      </c>
      <c r="D16" s="180">
        <v>869.2</v>
      </c>
      <c r="E16" s="61">
        <v>36.8</v>
      </c>
      <c r="F16" s="246">
        <v>100</v>
      </c>
      <c r="G16" s="247">
        <f t="shared" si="1"/>
        <v>1011.6999999999999</v>
      </c>
      <c r="H16" s="65">
        <v>874.9</v>
      </c>
      <c r="I16" s="61">
        <v>36.8</v>
      </c>
      <c r="J16" s="246">
        <v>100</v>
      </c>
    </row>
    <row r="17" spans="1:10" ht="12.75">
      <c r="A17" s="91">
        <v>6</v>
      </c>
      <c r="B17" s="91" t="s">
        <v>317</v>
      </c>
      <c r="C17" s="245">
        <f t="shared" si="0"/>
        <v>1344.7</v>
      </c>
      <c r="D17" s="180">
        <v>1200</v>
      </c>
      <c r="E17" s="61">
        <v>44.7</v>
      </c>
      <c r="F17" s="246">
        <v>100</v>
      </c>
      <c r="G17" s="247">
        <f t="shared" si="1"/>
        <v>1349.9</v>
      </c>
      <c r="H17" s="65">
        <v>1205.2</v>
      </c>
      <c r="I17" s="61">
        <v>44.7</v>
      </c>
      <c r="J17" s="246">
        <v>100</v>
      </c>
    </row>
    <row r="18" spans="1:10" ht="12.75">
      <c r="A18" s="91">
        <v>7</v>
      </c>
      <c r="B18" s="91" t="s">
        <v>318</v>
      </c>
      <c r="C18" s="245">
        <f t="shared" si="0"/>
        <v>327.8</v>
      </c>
      <c r="D18" s="180">
        <v>112.8</v>
      </c>
      <c r="E18" s="61">
        <v>65</v>
      </c>
      <c r="F18" s="246">
        <v>150</v>
      </c>
      <c r="G18" s="247">
        <f t="shared" si="1"/>
        <v>367.2</v>
      </c>
      <c r="H18" s="65">
        <v>152.2</v>
      </c>
      <c r="I18" s="61">
        <v>65</v>
      </c>
      <c r="J18" s="246">
        <v>150</v>
      </c>
    </row>
    <row r="19" spans="1:10" ht="12.75">
      <c r="A19" s="91">
        <v>8</v>
      </c>
      <c r="B19" s="91" t="s">
        <v>319</v>
      </c>
      <c r="C19" s="245">
        <f t="shared" si="0"/>
        <v>1675.1</v>
      </c>
      <c r="D19" s="180">
        <v>1339</v>
      </c>
      <c r="E19" s="61">
        <v>86.1</v>
      </c>
      <c r="F19" s="246">
        <v>250</v>
      </c>
      <c r="G19" s="247">
        <f t="shared" si="1"/>
        <v>1693</v>
      </c>
      <c r="H19" s="65">
        <v>1356.9</v>
      </c>
      <c r="I19" s="61">
        <v>86.1</v>
      </c>
      <c r="J19" s="246">
        <v>250</v>
      </c>
    </row>
    <row r="20" spans="1:10" ht="12.75">
      <c r="A20" s="91">
        <v>9</v>
      </c>
      <c r="B20" s="91" t="s">
        <v>320</v>
      </c>
      <c r="C20" s="245">
        <f t="shared" si="0"/>
        <v>306.27</v>
      </c>
      <c r="D20" s="180">
        <v>163.27</v>
      </c>
      <c r="E20" s="61">
        <v>43</v>
      </c>
      <c r="F20" s="246">
        <v>100</v>
      </c>
      <c r="G20" s="247">
        <f t="shared" si="1"/>
        <v>313.45</v>
      </c>
      <c r="H20" s="65">
        <v>170.45</v>
      </c>
      <c r="I20" s="61">
        <v>43</v>
      </c>
      <c r="J20" s="246">
        <v>100</v>
      </c>
    </row>
    <row r="21" spans="1:10" ht="18.75" customHeight="1">
      <c r="A21" s="91">
        <v>10</v>
      </c>
      <c r="B21" s="91" t="s">
        <v>321</v>
      </c>
      <c r="C21" s="245">
        <f t="shared" si="0"/>
        <v>1366.5</v>
      </c>
      <c r="D21" s="180">
        <v>1079.4</v>
      </c>
      <c r="E21" s="61">
        <v>87.1</v>
      </c>
      <c r="F21" s="246">
        <v>200</v>
      </c>
      <c r="G21" s="247">
        <f t="shared" si="1"/>
        <v>1374.3</v>
      </c>
      <c r="H21" s="65">
        <v>1087.2</v>
      </c>
      <c r="I21" s="61">
        <v>87.1</v>
      </c>
      <c r="J21" s="246">
        <v>200</v>
      </c>
    </row>
    <row r="22" spans="1:10" ht="12.75">
      <c r="A22" s="91">
        <v>11</v>
      </c>
      <c r="B22" s="91" t="s">
        <v>322</v>
      </c>
      <c r="C22" s="245">
        <f t="shared" si="0"/>
        <v>261</v>
      </c>
      <c r="D22" s="180"/>
      <c r="E22" s="61">
        <v>61</v>
      </c>
      <c r="F22" s="246">
        <v>200</v>
      </c>
      <c r="G22" s="247">
        <f t="shared" si="1"/>
        <v>261</v>
      </c>
      <c r="H22" s="65"/>
      <c r="I22" s="61">
        <v>61</v>
      </c>
      <c r="J22" s="246">
        <v>200</v>
      </c>
    </row>
    <row r="23" spans="1:10" ht="12.75">
      <c r="A23" s="91">
        <v>12</v>
      </c>
      <c r="B23" s="91" t="s">
        <v>323</v>
      </c>
      <c r="C23" s="245">
        <f t="shared" si="0"/>
        <v>679.9</v>
      </c>
      <c r="D23" s="180">
        <v>644.5</v>
      </c>
      <c r="E23" s="61">
        <v>35.4</v>
      </c>
      <c r="F23" s="246"/>
      <c r="G23" s="247">
        <f t="shared" si="1"/>
        <v>686</v>
      </c>
      <c r="H23" s="65">
        <v>650.6</v>
      </c>
      <c r="I23" s="61">
        <v>35.4</v>
      </c>
      <c r="J23" s="246"/>
    </row>
    <row r="24" spans="1:10" ht="12.75">
      <c r="A24" s="91">
        <v>13</v>
      </c>
      <c r="B24" s="91" t="s">
        <v>324</v>
      </c>
      <c r="C24" s="245">
        <f t="shared" si="0"/>
        <v>1928.8</v>
      </c>
      <c r="D24" s="180">
        <v>1857.2</v>
      </c>
      <c r="E24" s="61">
        <v>21.6</v>
      </c>
      <c r="F24" s="246">
        <v>50</v>
      </c>
      <c r="G24" s="247">
        <f t="shared" si="1"/>
        <v>1963.1999999999998</v>
      </c>
      <c r="H24" s="65">
        <v>1891.6</v>
      </c>
      <c r="I24" s="61">
        <v>21.6</v>
      </c>
      <c r="J24" s="246">
        <v>50</v>
      </c>
    </row>
    <row r="25" spans="1:10" ht="12.75">
      <c r="A25" s="91">
        <v>14</v>
      </c>
      <c r="B25" s="91" t="s">
        <v>325</v>
      </c>
      <c r="C25" s="245">
        <f t="shared" si="0"/>
        <v>420.9</v>
      </c>
      <c r="D25" s="180"/>
      <c r="E25" s="61">
        <v>120.9</v>
      </c>
      <c r="F25" s="246">
        <v>300</v>
      </c>
      <c r="G25" s="247">
        <f t="shared" si="1"/>
        <v>420.9</v>
      </c>
      <c r="H25" s="65"/>
      <c r="I25" s="61">
        <v>120.9</v>
      </c>
      <c r="J25" s="246">
        <v>300</v>
      </c>
    </row>
    <row r="26" spans="1:10" ht="12.75">
      <c r="A26" s="283" t="s">
        <v>432</v>
      </c>
      <c r="B26" s="283"/>
      <c r="C26" s="241">
        <f aca="true" t="shared" si="2" ref="C26:J26">SUM(C3:C25)</f>
        <v>14547.47</v>
      </c>
      <c r="D26" s="241">
        <f t="shared" si="2"/>
        <v>11896.27</v>
      </c>
      <c r="E26" s="241">
        <f t="shared" si="2"/>
        <v>751.2</v>
      </c>
      <c r="F26" s="241">
        <f t="shared" si="2"/>
        <v>1900</v>
      </c>
      <c r="G26" s="241">
        <f t="shared" si="2"/>
        <v>14732.249999999998</v>
      </c>
      <c r="H26" s="241">
        <f t="shared" si="2"/>
        <v>12081.050000000001</v>
      </c>
      <c r="I26" s="241">
        <f t="shared" si="2"/>
        <v>751.2</v>
      </c>
      <c r="J26" s="241">
        <f t="shared" si="2"/>
        <v>1900</v>
      </c>
    </row>
  </sheetData>
  <sheetProtection/>
  <mergeCells count="11">
    <mergeCell ref="G4:I4"/>
    <mergeCell ref="H1:I1"/>
    <mergeCell ref="H2:I2"/>
    <mergeCell ref="H3:I3"/>
    <mergeCell ref="A26:B26"/>
    <mergeCell ref="B9:B11"/>
    <mergeCell ref="A9:A11"/>
    <mergeCell ref="A7:G7"/>
    <mergeCell ref="C9:J9"/>
    <mergeCell ref="C10:F10"/>
    <mergeCell ref="G10:J10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20.875" style="2" customWidth="1"/>
    <col min="2" max="2" width="41.875" style="2" customWidth="1"/>
    <col min="3" max="3" width="8.875" style="2" bestFit="1" customWidth="1"/>
    <col min="4" max="16384" width="9.125" style="2" customWidth="1"/>
  </cols>
  <sheetData>
    <row r="1" spans="3:4" ht="11.25">
      <c r="C1" s="21"/>
      <c r="D1" s="21" t="s">
        <v>72</v>
      </c>
    </row>
    <row r="2" spans="3:4" ht="11.25">
      <c r="C2" s="21"/>
      <c r="D2" s="21" t="s">
        <v>294</v>
      </c>
    </row>
    <row r="3" spans="3:4" ht="11.25">
      <c r="C3" s="21"/>
      <c r="D3" s="21" t="s">
        <v>158</v>
      </c>
    </row>
    <row r="4" spans="3:4" ht="11.25">
      <c r="C4" s="21"/>
      <c r="D4" s="21" t="s">
        <v>541</v>
      </c>
    </row>
    <row r="7" spans="1:3" ht="14.25">
      <c r="A7" s="264" t="s">
        <v>151</v>
      </c>
      <c r="B7" s="264"/>
      <c r="C7" s="264"/>
    </row>
    <row r="9" spans="1:4" ht="11.25">
      <c r="A9" s="8" t="s">
        <v>159</v>
      </c>
      <c r="B9" s="8" t="s">
        <v>123</v>
      </c>
      <c r="C9" s="8" t="s">
        <v>114</v>
      </c>
      <c r="D9" s="8" t="s">
        <v>115</v>
      </c>
    </row>
    <row r="10" spans="1:4" ht="21" customHeight="1">
      <c r="A10" s="8"/>
      <c r="B10" s="25" t="s">
        <v>125</v>
      </c>
      <c r="C10" s="187">
        <f>C11+C18</f>
        <v>0</v>
      </c>
      <c r="D10" s="187">
        <f>D11+D18</f>
        <v>0</v>
      </c>
    </row>
    <row r="11" spans="1:4" ht="24" customHeight="1">
      <c r="A11" s="189" t="s">
        <v>126</v>
      </c>
      <c r="B11" s="190" t="s">
        <v>127</v>
      </c>
      <c r="C11" s="191">
        <f>C12+C15</f>
        <v>0</v>
      </c>
      <c r="D11" s="191">
        <f>D12+D15</f>
        <v>0</v>
      </c>
    </row>
    <row r="12" spans="1:4" ht="21" customHeight="1">
      <c r="A12" s="8" t="s">
        <v>128</v>
      </c>
      <c r="B12" s="25" t="s">
        <v>129</v>
      </c>
      <c r="C12" s="188">
        <f>C13</f>
        <v>-180863.6</v>
      </c>
      <c r="D12" s="188">
        <f>D13</f>
        <v>-181674.1</v>
      </c>
    </row>
    <row r="13" spans="1:4" ht="21" customHeight="1">
      <c r="A13" s="8" t="s">
        <v>130</v>
      </c>
      <c r="B13" s="25" t="s">
        <v>131</v>
      </c>
      <c r="C13" s="188">
        <f>C14</f>
        <v>-180863.6</v>
      </c>
      <c r="D13" s="188">
        <f>D14</f>
        <v>-181674.1</v>
      </c>
    </row>
    <row r="14" spans="1:4" ht="24.75" customHeight="1">
      <c r="A14" s="8" t="s">
        <v>132</v>
      </c>
      <c r="B14" s="24" t="s">
        <v>133</v>
      </c>
      <c r="C14" s="188">
        <v>-180863.6</v>
      </c>
      <c r="D14" s="188">
        <v>-181674.1</v>
      </c>
    </row>
    <row r="15" spans="1:4" ht="24.75" customHeight="1">
      <c r="A15" s="8" t="s">
        <v>134</v>
      </c>
      <c r="B15" s="24" t="s">
        <v>135</v>
      </c>
      <c r="C15" s="188">
        <f>C16</f>
        <v>180863.6</v>
      </c>
      <c r="D15" s="188">
        <f>D16</f>
        <v>181674.1</v>
      </c>
    </row>
    <row r="16" spans="1:4" ht="17.25" customHeight="1">
      <c r="A16" s="8" t="s">
        <v>136</v>
      </c>
      <c r="B16" s="25" t="s">
        <v>137</v>
      </c>
      <c r="C16" s="188">
        <f>C17</f>
        <v>180863.6</v>
      </c>
      <c r="D16" s="188">
        <f>D17</f>
        <v>181674.1</v>
      </c>
    </row>
    <row r="17" spans="1:4" ht="25.5" customHeight="1">
      <c r="A17" s="8" t="s">
        <v>138</v>
      </c>
      <c r="B17" s="24" t="s">
        <v>139</v>
      </c>
      <c r="C17" s="188">
        <v>180863.6</v>
      </c>
      <c r="D17" s="188">
        <v>181674.1</v>
      </c>
    </row>
    <row r="18" spans="1:3" s="7" customFormat="1" ht="21" hidden="1">
      <c r="A18" s="189" t="s">
        <v>140</v>
      </c>
      <c r="B18" s="192" t="s">
        <v>141</v>
      </c>
      <c r="C18" s="189">
        <f>C21</f>
        <v>0</v>
      </c>
    </row>
    <row r="19" spans="1:3" ht="22.5" customHeight="1" hidden="1">
      <c r="A19" s="193" t="s">
        <v>142</v>
      </c>
      <c r="B19" s="194" t="s">
        <v>143</v>
      </c>
      <c r="C19" s="193"/>
    </row>
    <row r="20" spans="1:3" ht="29.25" customHeight="1" hidden="1">
      <c r="A20" s="8" t="s">
        <v>144</v>
      </c>
      <c r="B20" s="195" t="s">
        <v>145</v>
      </c>
      <c r="C20" s="187"/>
    </row>
    <row r="21" spans="1:3" ht="25.5" customHeight="1" hidden="1">
      <c r="A21" s="193" t="s">
        <v>146</v>
      </c>
      <c r="B21" s="194" t="s">
        <v>147</v>
      </c>
      <c r="C21" s="193">
        <f>C22</f>
        <v>0</v>
      </c>
    </row>
    <row r="22" spans="1:3" ht="33.75" customHeight="1" hidden="1">
      <c r="A22" s="8" t="s">
        <v>148</v>
      </c>
      <c r="B22" s="195" t="s">
        <v>149</v>
      </c>
      <c r="C22" s="8"/>
    </row>
  </sheetData>
  <sheetProtection/>
  <mergeCells count="1"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7" sqref="A7:A8"/>
    </sheetView>
  </sheetViews>
  <sheetFormatPr defaultColWidth="9.00390625" defaultRowHeight="12.75"/>
  <cols>
    <col min="1" max="1" width="4.75390625" style="2" customWidth="1"/>
    <col min="2" max="2" width="18.00390625" style="2" customWidth="1"/>
    <col min="3" max="3" width="55.25390625" style="2" customWidth="1"/>
    <col min="4" max="4" width="9.75390625" style="2" customWidth="1"/>
    <col min="5" max="16384" width="9.125" style="2" customWidth="1"/>
  </cols>
  <sheetData>
    <row r="1" spans="1:6" s="3" customFormat="1" ht="17.25" customHeight="1">
      <c r="A1" s="1"/>
      <c r="B1" s="21"/>
      <c r="C1" s="21"/>
      <c r="D1" s="21" t="s">
        <v>73</v>
      </c>
      <c r="E1" s="113"/>
      <c r="F1" s="113"/>
    </row>
    <row r="2" spans="1:6" s="3" customFormat="1" ht="12.75">
      <c r="A2" s="1"/>
      <c r="B2" s="21"/>
      <c r="C2" s="21"/>
      <c r="D2" s="21" t="s">
        <v>294</v>
      </c>
      <c r="E2" s="113"/>
      <c r="F2" s="113"/>
    </row>
    <row r="3" spans="1:6" s="3" customFormat="1" ht="12.75">
      <c r="A3" s="1"/>
      <c r="B3" s="21"/>
      <c r="C3" s="21"/>
      <c r="D3" s="21" t="s">
        <v>158</v>
      </c>
      <c r="E3" s="113"/>
      <c r="F3" s="113"/>
    </row>
    <row r="4" spans="1:6" s="3" customFormat="1" ht="12.75">
      <c r="A4" s="1"/>
      <c r="B4" s="21"/>
      <c r="C4" s="21"/>
      <c r="D4" s="21" t="s">
        <v>627</v>
      </c>
      <c r="E4" s="113"/>
      <c r="F4" s="113"/>
    </row>
    <row r="5" ht="23.25" customHeight="1">
      <c r="C5" s="196" t="s">
        <v>628</v>
      </c>
    </row>
    <row r="6" spans="1:5" ht="27.75" customHeight="1">
      <c r="A6" s="265" t="s">
        <v>575</v>
      </c>
      <c r="B6" s="265"/>
      <c r="C6" s="265"/>
      <c r="D6" s="265"/>
      <c r="E6" s="265"/>
    </row>
    <row r="7" spans="1:5" ht="21" customHeight="1">
      <c r="A7" s="266" t="s">
        <v>629</v>
      </c>
      <c r="B7" s="266" t="s">
        <v>630</v>
      </c>
      <c r="C7" s="269" t="s">
        <v>631</v>
      </c>
      <c r="D7" s="270" t="s">
        <v>632</v>
      </c>
      <c r="E7" s="271"/>
    </row>
    <row r="8" spans="1:5" ht="39" customHeight="1">
      <c r="A8" s="267"/>
      <c r="B8" s="268"/>
      <c r="C8" s="268"/>
      <c r="D8" s="195" t="s">
        <v>633</v>
      </c>
      <c r="E8" s="195" t="s">
        <v>634</v>
      </c>
    </row>
    <row r="9" spans="1:5" ht="11.25">
      <c r="A9" s="8">
        <v>182</v>
      </c>
      <c r="B9" s="197" t="s">
        <v>164</v>
      </c>
      <c r="C9" s="8" t="s">
        <v>165</v>
      </c>
      <c r="D9" s="8">
        <v>20</v>
      </c>
      <c r="E9" s="8">
        <v>10</v>
      </c>
    </row>
    <row r="10" spans="1:5" ht="15" customHeight="1">
      <c r="A10" s="8">
        <v>182</v>
      </c>
      <c r="B10" s="197" t="s">
        <v>284</v>
      </c>
      <c r="C10" s="195" t="s">
        <v>635</v>
      </c>
      <c r="D10" s="8">
        <v>90</v>
      </c>
      <c r="E10" s="8"/>
    </row>
    <row r="11" spans="1:5" ht="11.25">
      <c r="A11" s="8">
        <v>182</v>
      </c>
      <c r="B11" s="197" t="s">
        <v>283</v>
      </c>
      <c r="C11" s="8" t="s">
        <v>263</v>
      </c>
      <c r="D11" s="8">
        <v>30</v>
      </c>
      <c r="E11" s="8">
        <v>30</v>
      </c>
    </row>
    <row r="12" spans="1:5" ht="11.25">
      <c r="A12" s="8">
        <v>182</v>
      </c>
      <c r="B12" s="197" t="s">
        <v>636</v>
      </c>
      <c r="C12" s="8" t="s">
        <v>637</v>
      </c>
      <c r="D12" s="8"/>
      <c r="E12" s="8">
        <v>100</v>
      </c>
    </row>
    <row r="13" spans="1:5" ht="11.25">
      <c r="A13" s="8">
        <v>182</v>
      </c>
      <c r="B13" s="197" t="s">
        <v>638</v>
      </c>
      <c r="C13" s="8" t="s">
        <v>93</v>
      </c>
      <c r="D13" s="8"/>
      <c r="E13" s="8">
        <v>100</v>
      </c>
    </row>
    <row r="14" spans="1:5" ht="11.25">
      <c r="A14" s="8">
        <v>182</v>
      </c>
      <c r="B14" s="197" t="s">
        <v>639</v>
      </c>
      <c r="C14" s="8" t="s">
        <v>640</v>
      </c>
      <c r="D14" s="8">
        <v>100</v>
      </c>
      <c r="E14" s="8"/>
    </row>
    <row r="15" spans="1:5" ht="22.5">
      <c r="A15" s="8">
        <v>182</v>
      </c>
      <c r="B15" s="197" t="s">
        <v>641</v>
      </c>
      <c r="C15" s="195" t="s">
        <v>642</v>
      </c>
      <c r="D15" s="8">
        <v>100</v>
      </c>
      <c r="E15" s="8"/>
    </row>
    <row r="16" spans="1:5" ht="22.5">
      <c r="A16" s="8">
        <v>182</v>
      </c>
      <c r="B16" s="197" t="s">
        <v>509</v>
      </c>
      <c r="C16" s="195" t="s">
        <v>643</v>
      </c>
      <c r="D16" s="8">
        <v>100</v>
      </c>
      <c r="E16" s="8"/>
    </row>
    <row r="17" spans="1:5" ht="33.75">
      <c r="A17" s="8">
        <v>182</v>
      </c>
      <c r="B17" s="197" t="s">
        <v>511</v>
      </c>
      <c r="C17" s="195" t="s">
        <v>512</v>
      </c>
      <c r="D17" s="8">
        <v>100</v>
      </c>
      <c r="E17" s="8"/>
    </row>
    <row r="18" spans="1:5" ht="33.75">
      <c r="A18" s="8">
        <v>182</v>
      </c>
      <c r="B18" s="197" t="s">
        <v>513</v>
      </c>
      <c r="C18" s="195" t="s">
        <v>644</v>
      </c>
      <c r="D18" s="8">
        <v>100</v>
      </c>
      <c r="E18" s="8"/>
    </row>
    <row r="19" spans="1:5" ht="33.75">
      <c r="A19" s="8">
        <v>182</v>
      </c>
      <c r="B19" s="197" t="s">
        <v>515</v>
      </c>
      <c r="C19" s="195" t="s">
        <v>516</v>
      </c>
      <c r="D19" s="8">
        <v>100</v>
      </c>
      <c r="E19" s="8"/>
    </row>
    <row r="20" spans="1:5" ht="38.25" customHeight="1">
      <c r="A20" s="8">
        <v>163</v>
      </c>
      <c r="B20" s="197" t="s">
        <v>301</v>
      </c>
      <c r="C20" s="195" t="s">
        <v>645</v>
      </c>
      <c r="D20" s="8">
        <v>100</v>
      </c>
      <c r="E20" s="8"/>
    </row>
    <row r="21" spans="1:5" ht="54.75" customHeight="1">
      <c r="A21" s="8">
        <v>163</v>
      </c>
      <c r="B21" s="197" t="s">
        <v>303</v>
      </c>
      <c r="C21" s="198" t="s">
        <v>646</v>
      </c>
      <c r="D21" s="8">
        <v>50</v>
      </c>
      <c r="E21" s="8">
        <v>50</v>
      </c>
    </row>
    <row r="22" spans="1:5" ht="54.75" customHeight="1">
      <c r="A22" s="8">
        <v>163</v>
      </c>
      <c r="B22" s="197" t="s">
        <v>460</v>
      </c>
      <c r="C22" s="198" t="s">
        <v>647</v>
      </c>
      <c r="D22" s="8">
        <v>100</v>
      </c>
      <c r="E22" s="8"/>
    </row>
    <row r="23" spans="1:5" ht="37.5" customHeight="1">
      <c r="A23" s="8">
        <v>163</v>
      </c>
      <c r="B23" s="197" t="s">
        <v>265</v>
      </c>
      <c r="C23" s="198" t="s">
        <v>648</v>
      </c>
      <c r="D23" s="8">
        <v>100</v>
      </c>
      <c r="E23" s="8"/>
    </row>
    <row r="24" spans="1:5" ht="33.75">
      <c r="A24" s="8">
        <v>163</v>
      </c>
      <c r="B24" s="197" t="s">
        <v>505</v>
      </c>
      <c r="C24" s="198" t="s">
        <v>649</v>
      </c>
      <c r="D24" s="8">
        <v>100</v>
      </c>
      <c r="E24" s="8"/>
    </row>
    <row r="25" spans="1:5" ht="42.75" customHeight="1">
      <c r="A25" s="8">
        <v>163</v>
      </c>
      <c r="B25" s="197" t="s">
        <v>305</v>
      </c>
      <c r="C25" s="198" t="s">
        <v>650</v>
      </c>
      <c r="D25" s="8">
        <v>100</v>
      </c>
      <c r="E25" s="8"/>
    </row>
    <row r="26" spans="1:5" ht="35.25" customHeight="1">
      <c r="A26" s="8">
        <v>163</v>
      </c>
      <c r="B26" s="197" t="s">
        <v>99</v>
      </c>
      <c r="C26" s="198" t="s">
        <v>0</v>
      </c>
      <c r="D26" s="8">
        <v>50</v>
      </c>
      <c r="E26" s="8">
        <v>50</v>
      </c>
    </row>
    <row r="27" spans="1:5" ht="33.75" customHeight="1">
      <c r="A27" s="8">
        <v>163</v>
      </c>
      <c r="B27" s="197" t="s">
        <v>285</v>
      </c>
      <c r="C27" s="198" t="s">
        <v>1</v>
      </c>
      <c r="D27" s="8">
        <v>100</v>
      </c>
      <c r="E27" s="8"/>
    </row>
    <row r="28" spans="1:5" ht="33" customHeight="1">
      <c r="A28" s="8">
        <v>163</v>
      </c>
      <c r="B28" s="197" t="s">
        <v>2</v>
      </c>
      <c r="C28" s="198" t="s">
        <v>3</v>
      </c>
      <c r="D28" s="8">
        <v>100</v>
      </c>
      <c r="E28" s="8"/>
    </row>
    <row r="29" spans="1:5" ht="22.5" customHeight="1">
      <c r="A29" s="8">
        <v>163</v>
      </c>
      <c r="B29" s="197" t="s">
        <v>508</v>
      </c>
      <c r="C29" s="198" t="s">
        <v>4</v>
      </c>
      <c r="D29" s="8">
        <v>100</v>
      </c>
      <c r="E29" s="8"/>
    </row>
    <row r="30" spans="1:5" ht="22.5">
      <c r="A30" s="199" t="s">
        <v>309</v>
      </c>
      <c r="B30" s="197" t="s">
        <v>5</v>
      </c>
      <c r="C30" s="198" t="s">
        <v>6</v>
      </c>
      <c r="D30" s="8">
        <v>100</v>
      </c>
      <c r="E30" s="8"/>
    </row>
    <row r="31" spans="1:5" ht="22.5">
      <c r="A31" s="199" t="s">
        <v>309</v>
      </c>
      <c r="B31" s="197" t="s">
        <v>305</v>
      </c>
      <c r="C31" s="198" t="s">
        <v>306</v>
      </c>
      <c r="D31" s="8">
        <v>100</v>
      </c>
      <c r="E31" s="8"/>
    </row>
    <row r="32" spans="1:5" ht="37.5" customHeight="1">
      <c r="A32" s="199" t="s">
        <v>309</v>
      </c>
      <c r="B32" s="197" t="s">
        <v>7</v>
      </c>
      <c r="C32" s="198" t="s">
        <v>532</v>
      </c>
      <c r="D32" s="8">
        <v>100</v>
      </c>
      <c r="E32" s="8"/>
    </row>
    <row r="33" spans="1:5" ht="13.5" customHeight="1">
      <c r="A33" s="199" t="s">
        <v>309</v>
      </c>
      <c r="B33" s="197" t="s">
        <v>535</v>
      </c>
      <c r="C33" s="198" t="s">
        <v>8</v>
      </c>
      <c r="D33" s="8">
        <v>100</v>
      </c>
      <c r="E33" s="8"/>
    </row>
    <row r="34" spans="1:5" s="7" customFormat="1" ht="11.25">
      <c r="A34" s="199" t="s">
        <v>310</v>
      </c>
      <c r="B34" s="197" t="s">
        <v>503</v>
      </c>
      <c r="C34" s="195" t="s">
        <v>9</v>
      </c>
      <c r="D34" s="8">
        <v>100</v>
      </c>
      <c r="E34" s="189"/>
    </row>
    <row r="35" spans="1:5" ht="25.5" customHeight="1">
      <c r="A35" s="199" t="s">
        <v>240</v>
      </c>
      <c r="B35" s="197" t="s">
        <v>305</v>
      </c>
      <c r="C35" s="198" t="s">
        <v>306</v>
      </c>
      <c r="D35" s="8">
        <v>100</v>
      </c>
      <c r="E35" s="8"/>
    </row>
    <row r="36" spans="1:5" ht="11.25">
      <c r="A36" s="199" t="s">
        <v>10</v>
      </c>
      <c r="B36" s="197" t="s">
        <v>523</v>
      </c>
      <c r="C36" s="195" t="s">
        <v>524</v>
      </c>
      <c r="D36" s="8">
        <v>100</v>
      </c>
      <c r="E36" s="8"/>
    </row>
    <row r="37" spans="1:5" ht="22.5">
      <c r="A37" s="199" t="s">
        <v>244</v>
      </c>
      <c r="B37" s="197" t="s">
        <v>305</v>
      </c>
      <c r="C37" s="198" t="s">
        <v>306</v>
      </c>
      <c r="D37" s="8">
        <v>100</v>
      </c>
      <c r="E37" s="8"/>
    </row>
    <row r="38" spans="1:5" ht="22.5">
      <c r="A38" s="199" t="s">
        <v>11</v>
      </c>
      <c r="B38" s="197" t="s">
        <v>519</v>
      </c>
      <c r="C38" s="198" t="s">
        <v>12</v>
      </c>
      <c r="D38" s="8">
        <v>100</v>
      </c>
      <c r="E38" s="8"/>
    </row>
    <row r="39" spans="1:5" ht="22.5">
      <c r="A39" s="199" t="s">
        <v>13</v>
      </c>
      <c r="B39" s="197" t="s">
        <v>519</v>
      </c>
      <c r="C39" s="195" t="s">
        <v>520</v>
      </c>
      <c r="D39" s="8">
        <v>100</v>
      </c>
      <c r="E39" s="8"/>
    </row>
    <row r="40" spans="1:5" ht="11.25">
      <c r="A40" s="199" t="s">
        <v>13</v>
      </c>
      <c r="B40" s="197" t="s">
        <v>523</v>
      </c>
      <c r="C40" s="195" t="s">
        <v>524</v>
      </c>
      <c r="D40" s="8">
        <v>100</v>
      </c>
      <c r="E40" s="8"/>
    </row>
    <row r="41" spans="1:5" ht="22.5">
      <c r="A41" s="199" t="s">
        <v>13</v>
      </c>
      <c r="B41" s="197" t="s">
        <v>7</v>
      </c>
      <c r="C41" s="195" t="s">
        <v>14</v>
      </c>
      <c r="D41" s="8">
        <v>100</v>
      </c>
      <c r="E41" s="8"/>
    </row>
    <row r="42" spans="1:5" ht="26.25" customHeight="1">
      <c r="A42" s="199" t="s">
        <v>15</v>
      </c>
      <c r="B42" s="197" t="s">
        <v>527</v>
      </c>
      <c r="C42" s="195" t="s">
        <v>16</v>
      </c>
      <c r="D42" s="8">
        <v>100</v>
      </c>
      <c r="E42" s="8"/>
    </row>
    <row r="43" spans="1:5" ht="22.5">
      <c r="A43" s="8">
        <v>188</v>
      </c>
      <c r="B43" s="197" t="s">
        <v>531</v>
      </c>
      <c r="C43" s="198" t="s">
        <v>532</v>
      </c>
      <c r="D43" s="8">
        <v>100</v>
      </c>
      <c r="E43" s="8"/>
    </row>
    <row r="44" spans="1:5" ht="22.5">
      <c r="A44" s="8">
        <v>188</v>
      </c>
      <c r="B44" s="197" t="s">
        <v>529</v>
      </c>
      <c r="C44" s="195" t="s">
        <v>530</v>
      </c>
      <c r="D44" s="8">
        <v>100</v>
      </c>
      <c r="E44" s="8"/>
    </row>
    <row r="45" spans="1:5" ht="11.25">
      <c r="A45" s="8">
        <v>188</v>
      </c>
      <c r="B45" s="197" t="s">
        <v>503</v>
      </c>
      <c r="C45" s="8" t="s">
        <v>9</v>
      </c>
      <c r="D45" s="8">
        <v>100</v>
      </c>
      <c r="E45" s="8"/>
    </row>
    <row r="46" spans="1:5" ht="37.5" customHeight="1">
      <c r="A46" s="8">
        <v>322</v>
      </c>
      <c r="B46" s="197" t="s">
        <v>517</v>
      </c>
      <c r="C46" s="195" t="s">
        <v>518</v>
      </c>
      <c r="D46" s="8">
        <v>100</v>
      </c>
      <c r="E46" s="8"/>
    </row>
    <row r="47" spans="1:5" ht="11.25">
      <c r="A47" s="8">
        <v>498</v>
      </c>
      <c r="B47" s="197" t="s">
        <v>281</v>
      </c>
      <c r="C47" s="8" t="s">
        <v>282</v>
      </c>
      <c r="D47" s="8">
        <v>40</v>
      </c>
      <c r="E47" s="8"/>
    </row>
    <row r="48" spans="1:5" ht="22.5">
      <c r="A48" s="8">
        <v>498</v>
      </c>
      <c r="B48" s="197" t="s">
        <v>521</v>
      </c>
      <c r="C48" s="195" t="s">
        <v>522</v>
      </c>
      <c r="D48" s="8">
        <v>100</v>
      </c>
      <c r="E48" s="8"/>
    </row>
    <row r="49" spans="1:5" ht="22.5">
      <c r="A49" s="199" t="s">
        <v>17</v>
      </c>
      <c r="B49" s="197" t="s">
        <v>525</v>
      </c>
      <c r="C49" s="198" t="s">
        <v>526</v>
      </c>
      <c r="D49" s="8">
        <v>100</v>
      </c>
      <c r="E49" s="8"/>
    </row>
    <row r="50" spans="1:5" ht="22.5">
      <c r="A50" s="199" t="s">
        <v>18</v>
      </c>
      <c r="B50" s="197" t="s">
        <v>7</v>
      </c>
      <c r="C50" s="198" t="s">
        <v>532</v>
      </c>
      <c r="D50" s="8">
        <v>100</v>
      </c>
      <c r="E50" s="8"/>
    </row>
  </sheetData>
  <sheetProtection/>
  <mergeCells count="5">
    <mergeCell ref="A6:E6"/>
    <mergeCell ref="A7:A8"/>
    <mergeCell ref="B7:B8"/>
    <mergeCell ref="C7:C8"/>
    <mergeCell ref="D7:E7"/>
  </mergeCells>
  <printOptions/>
  <pageMargins left="0.1968503937007874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875" style="2" customWidth="1"/>
    <col min="2" max="2" width="20.00390625" style="2" customWidth="1"/>
    <col min="3" max="3" width="69.375" style="2" customWidth="1"/>
    <col min="4" max="16384" width="9.125" style="2" customWidth="1"/>
  </cols>
  <sheetData>
    <row r="1" spans="1:3" s="3" customFormat="1" ht="17.25" customHeight="1">
      <c r="A1" s="1"/>
      <c r="B1" s="21"/>
      <c r="C1" s="21" t="s">
        <v>50</v>
      </c>
    </row>
    <row r="2" spans="1:3" s="3" customFormat="1" ht="12.75">
      <c r="A2" s="1"/>
      <c r="B2" s="21"/>
      <c r="C2" s="21" t="s">
        <v>294</v>
      </c>
    </row>
    <row r="3" spans="1:3" s="3" customFormat="1" ht="12.75">
      <c r="A3" s="1"/>
      <c r="B3" s="21"/>
      <c r="C3" s="21" t="s">
        <v>158</v>
      </c>
    </row>
    <row r="4" spans="1:3" s="3" customFormat="1" ht="12.75">
      <c r="A4" s="1"/>
      <c r="B4" s="21"/>
      <c r="C4" s="21" t="s">
        <v>627</v>
      </c>
    </row>
    <row r="5" spans="1:3" ht="37.5" customHeight="1">
      <c r="A5" s="272" t="s">
        <v>152</v>
      </c>
      <c r="B5" s="272"/>
      <c r="C5" s="272"/>
    </row>
    <row r="6" spans="1:3" ht="42.75">
      <c r="A6" s="192" t="s">
        <v>629</v>
      </c>
      <c r="B6" s="200" t="s">
        <v>19</v>
      </c>
      <c r="C6" s="189" t="s">
        <v>20</v>
      </c>
    </row>
    <row r="7" spans="1:3" ht="17.25" customHeight="1">
      <c r="A7" s="189">
        <v>163</v>
      </c>
      <c r="B7" s="201" t="s">
        <v>21</v>
      </c>
      <c r="C7" s="192" t="s">
        <v>22</v>
      </c>
    </row>
    <row r="8" spans="1:3" ht="25.5" customHeight="1">
      <c r="A8" s="8">
        <v>163</v>
      </c>
      <c r="B8" s="197" t="s">
        <v>301</v>
      </c>
      <c r="C8" s="195" t="s">
        <v>645</v>
      </c>
    </row>
    <row r="9" spans="1:3" ht="35.25" customHeight="1">
      <c r="A9" s="8">
        <v>163</v>
      </c>
      <c r="B9" s="197" t="s">
        <v>303</v>
      </c>
      <c r="C9" s="198" t="s">
        <v>646</v>
      </c>
    </row>
    <row r="10" spans="1:3" ht="47.25" customHeight="1">
      <c r="A10" s="8">
        <v>163</v>
      </c>
      <c r="B10" s="197" t="s">
        <v>460</v>
      </c>
      <c r="C10" s="198" t="s">
        <v>23</v>
      </c>
    </row>
    <row r="11" spans="1:3" ht="25.5" customHeight="1">
      <c r="A11" s="8">
        <v>163</v>
      </c>
      <c r="B11" s="197" t="s">
        <v>265</v>
      </c>
      <c r="C11" s="198" t="s">
        <v>648</v>
      </c>
    </row>
    <row r="12" spans="1:3" ht="22.5" customHeight="1">
      <c r="A12" s="8">
        <v>163</v>
      </c>
      <c r="B12" s="197" t="s">
        <v>505</v>
      </c>
      <c r="C12" s="198" t="s">
        <v>649</v>
      </c>
    </row>
    <row r="13" spans="1:3" ht="21" customHeight="1">
      <c r="A13" s="8">
        <v>163</v>
      </c>
      <c r="B13" s="197" t="s">
        <v>305</v>
      </c>
      <c r="C13" s="198" t="s">
        <v>650</v>
      </c>
    </row>
    <row r="14" spans="1:3" ht="23.25" customHeight="1">
      <c r="A14" s="8">
        <v>163</v>
      </c>
      <c r="B14" s="197" t="s">
        <v>285</v>
      </c>
      <c r="C14" s="198" t="s">
        <v>1</v>
      </c>
    </row>
    <row r="15" spans="1:3" ht="27.75" customHeight="1">
      <c r="A15" s="8">
        <v>163</v>
      </c>
      <c r="B15" s="197" t="s">
        <v>2</v>
      </c>
      <c r="C15" s="198" t="s">
        <v>3</v>
      </c>
    </row>
    <row r="16" spans="1:3" ht="24.75" customHeight="1">
      <c r="A16" s="8">
        <v>163</v>
      </c>
      <c r="B16" s="197" t="s">
        <v>99</v>
      </c>
      <c r="C16" s="198" t="s">
        <v>0</v>
      </c>
    </row>
    <row r="17" spans="1:3" ht="20.25" customHeight="1">
      <c r="A17" s="8">
        <v>163</v>
      </c>
      <c r="B17" s="197" t="s">
        <v>508</v>
      </c>
      <c r="C17" s="198" t="s">
        <v>4</v>
      </c>
    </row>
    <row r="18" spans="1:3" ht="15.75" customHeight="1">
      <c r="A18" s="8">
        <v>163</v>
      </c>
      <c r="B18" s="197" t="s">
        <v>533</v>
      </c>
      <c r="C18" s="198" t="s">
        <v>24</v>
      </c>
    </row>
    <row r="19" spans="1:3" ht="12" customHeight="1">
      <c r="A19" s="202" t="s">
        <v>404</v>
      </c>
      <c r="B19" s="197"/>
      <c r="C19" s="203" t="s">
        <v>25</v>
      </c>
    </row>
    <row r="20" spans="1:3" ht="17.25" customHeight="1">
      <c r="A20" s="199" t="s">
        <v>404</v>
      </c>
      <c r="B20" s="197" t="s">
        <v>503</v>
      </c>
      <c r="C20" s="198" t="s">
        <v>9</v>
      </c>
    </row>
    <row r="21" spans="1:3" ht="12.75" customHeight="1">
      <c r="A21" s="199" t="s">
        <v>404</v>
      </c>
      <c r="B21" s="197" t="s">
        <v>533</v>
      </c>
      <c r="C21" s="198" t="s">
        <v>24</v>
      </c>
    </row>
    <row r="22" spans="1:3" s="7" customFormat="1" ht="15" customHeight="1">
      <c r="A22" s="202" t="s">
        <v>240</v>
      </c>
      <c r="B22" s="204"/>
      <c r="C22" s="203" t="s">
        <v>26</v>
      </c>
    </row>
    <row r="23" spans="1:3" ht="32.25" customHeight="1">
      <c r="A23" s="199" t="s">
        <v>240</v>
      </c>
      <c r="B23" s="197" t="s">
        <v>305</v>
      </c>
      <c r="C23" s="198" t="s">
        <v>306</v>
      </c>
    </row>
    <row r="24" spans="1:3" ht="15.75" customHeight="1">
      <c r="A24" s="199" t="s">
        <v>240</v>
      </c>
      <c r="B24" s="197" t="s">
        <v>533</v>
      </c>
      <c r="C24" s="198" t="s">
        <v>24</v>
      </c>
    </row>
    <row r="25" spans="1:3" ht="10.5" customHeight="1">
      <c r="A25" s="202" t="s">
        <v>244</v>
      </c>
      <c r="B25" s="197"/>
      <c r="C25" s="189" t="s">
        <v>27</v>
      </c>
    </row>
    <row r="26" spans="1:3" ht="31.5" customHeight="1">
      <c r="A26" s="199" t="s">
        <v>244</v>
      </c>
      <c r="B26" s="197" t="s">
        <v>305</v>
      </c>
      <c r="C26" s="198" t="s">
        <v>306</v>
      </c>
    </row>
    <row r="27" spans="1:3" ht="14.25" customHeight="1">
      <c r="A27" s="199" t="s">
        <v>244</v>
      </c>
      <c r="B27" s="197" t="s">
        <v>533</v>
      </c>
      <c r="C27" s="198" t="s">
        <v>24</v>
      </c>
    </row>
    <row r="28" spans="1:3" ht="14.25" customHeight="1">
      <c r="A28" s="202" t="s">
        <v>309</v>
      </c>
      <c r="B28" s="201"/>
      <c r="C28" s="203" t="s">
        <v>28</v>
      </c>
    </row>
    <row r="29" spans="1:3" ht="14.25" customHeight="1">
      <c r="A29" s="199" t="s">
        <v>309</v>
      </c>
      <c r="B29" s="197" t="s">
        <v>5</v>
      </c>
      <c r="C29" s="198" t="s">
        <v>6</v>
      </c>
    </row>
    <row r="30" spans="1:3" ht="22.5" customHeight="1">
      <c r="A30" s="199" t="s">
        <v>309</v>
      </c>
      <c r="B30" s="197" t="s">
        <v>29</v>
      </c>
      <c r="C30" s="198" t="s">
        <v>30</v>
      </c>
    </row>
    <row r="31" spans="1:3" ht="25.5" customHeight="1">
      <c r="A31" s="199" t="s">
        <v>309</v>
      </c>
      <c r="B31" s="197" t="s">
        <v>305</v>
      </c>
      <c r="C31" s="198" t="s">
        <v>306</v>
      </c>
    </row>
    <row r="32" spans="1:3" ht="26.25" customHeight="1">
      <c r="A32" s="199" t="s">
        <v>309</v>
      </c>
      <c r="B32" s="197" t="s">
        <v>7</v>
      </c>
      <c r="C32" s="198" t="s">
        <v>532</v>
      </c>
    </row>
    <row r="33" spans="1:3" ht="14.25" customHeight="1">
      <c r="A33" s="199" t="s">
        <v>309</v>
      </c>
      <c r="B33" s="197" t="s">
        <v>535</v>
      </c>
      <c r="C33" s="198" t="s">
        <v>8</v>
      </c>
    </row>
    <row r="34" spans="1:3" ht="14.25" customHeight="1">
      <c r="A34" s="199" t="s">
        <v>309</v>
      </c>
      <c r="B34" s="197" t="s">
        <v>533</v>
      </c>
      <c r="C34" s="198" t="s">
        <v>24</v>
      </c>
    </row>
    <row r="35" spans="1:3" ht="13.5" customHeight="1">
      <c r="A35" s="199" t="s">
        <v>309</v>
      </c>
      <c r="B35" s="197" t="s">
        <v>286</v>
      </c>
      <c r="C35" s="198" t="s">
        <v>31</v>
      </c>
    </row>
    <row r="36" spans="1:3" ht="22.5">
      <c r="A36" s="199" t="s">
        <v>309</v>
      </c>
      <c r="B36" s="205" t="s">
        <v>536</v>
      </c>
      <c r="C36" s="206" t="s">
        <v>32</v>
      </c>
    </row>
    <row r="37" spans="1:3" ht="22.5">
      <c r="A37" s="199" t="s">
        <v>309</v>
      </c>
      <c r="B37" s="205" t="s">
        <v>410</v>
      </c>
      <c r="C37" s="206" t="s">
        <v>411</v>
      </c>
    </row>
    <row r="38" spans="1:3" ht="22.5">
      <c r="A38" s="199" t="s">
        <v>309</v>
      </c>
      <c r="B38" s="205" t="s">
        <v>33</v>
      </c>
      <c r="C38" s="206" t="s">
        <v>34</v>
      </c>
    </row>
    <row r="39" spans="1:3" ht="12.75">
      <c r="A39" s="199" t="s">
        <v>309</v>
      </c>
      <c r="B39" s="205" t="s">
        <v>35</v>
      </c>
      <c r="C39" s="206" t="s">
        <v>36</v>
      </c>
    </row>
    <row r="40" spans="1:3" ht="22.5">
      <c r="A40" s="199" t="s">
        <v>309</v>
      </c>
      <c r="B40" s="205" t="s">
        <v>578</v>
      </c>
      <c r="C40" s="206" t="s">
        <v>37</v>
      </c>
    </row>
    <row r="41" spans="1:3" ht="24" customHeight="1">
      <c r="A41" s="199" t="s">
        <v>309</v>
      </c>
      <c r="B41" s="205" t="s">
        <v>89</v>
      </c>
      <c r="C41" s="262" t="s">
        <v>90</v>
      </c>
    </row>
    <row r="42" spans="1:3" ht="33.75">
      <c r="A42" s="199" t="s">
        <v>309</v>
      </c>
      <c r="B42" s="205" t="s">
        <v>583</v>
      </c>
      <c r="C42" s="206" t="s">
        <v>38</v>
      </c>
    </row>
    <row r="43" spans="1:3" ht="33.75">
      <c r="A43" s="199" t="s">
        <v>309</v>
      </c>
      <c r="B43" s="205" t="s">
        <v>39</v>
      </c>
      <c r="C43" s="206" t="s">
        <v>40</v>
      </c>
    </row>
    <row r="44" spans="1:3" ht="22.5">
      <c r="A44" s="199" t="s">
        <v>309</v>
      </c>
      <c r="B44" s="205" t="s">
        <v>584</v>
      </c>
      <c r="C44" s="206" t="s">
        <v>41</v>
      </c>
    </row>
    <row r="45" spans="1:3" ht="22.5">
      <c r="A45" s="199" t="s">
        <v>309</v>
      </c>
      <c r="B45" s="205" t="s">
        <v>547</v>
      </c>
      <c r="C45" s="206" t="s">
        <v>42</v>
      </c>
    </row>
    <row r="46" spans="1:3" ht="12.75">
      <c r="A46" s="199" t="s">
        <v>309</v>
      </c>
      <c r="B46" s="205" t="s">
        <v>588</v>
      </c>
      <c r="C46" s="206" t="s">
        <v>43</v>
      </c>
    </row>
    <row r="47" spans="1:3" ht="12.75">
      <c r="A47" s="199" t="s">
        <v>309</v>
      </c>
      <c r="B47" s="205" t="s">
        <v>44</v>
      </c>
      <c r="C47" s="206" t="s">
        <v>45</v>
      </c>
    </row>
    <row r="48" spans="1:3" ht="22.5">
      <c r="A48" s="199" t="s">
        <v>309</v>
      </c>
      <c r="B48" s="205" t="s">
        <v>412</v>
      </c>
      <c r="C48" s="206" t="s">
        <v>440</v>
      </c>
    </row>
    <row r="49" spans="1:3" ht="22.5">
      <c r="A49" s="199" t="s">
        <v>309</v>
      </c>
      <c r="B49" s="205" t="s">
        <v>413</v>
      </c>
      <c r="C49" s="206" t="s">
        <v>414</v>
      </c>
    </row>
    <row r="50" spans="1:3" ht="22.5">
      <c r="A50" s="199" t="s">
        <v>309</v>
      </c>
      <c r="B50" s="205" t="s">
        <v>415</v>
      </c>
      <c r="C50" s="206" t="s">
        <v>416</v>
      </c>
    </row>
    <row r="51" spans="1:3" ht="22.5">
      <c r="A51" s="199" t="s">
        <v>309</v>
      </c>
      <c r="B51" s="205" t="s">
        <v>417</v>
      </c>
      <c r="C51" s="206" t="s">
        <v>418</v>
      </c>
    </row>
    <row r="52" spans="1:3" ht="12.75">
      <c r="A52" s="199" t="s">
        <v>309</v>
      </c>
      <c r="B52" s="205" t="s">
        <v>108</v>
      </c>
      <c r="C52" s="206" t="s">
        <v>579</v>
      </c>
    </row>
    <row r="53" spans="1:3" ht="22.5">
      <c r="A53" s="199" t="s">
        <v>309</v>
      </c>
      <c r="B53" s="205" t="s">
        <v>419</v>
      </c>
      <c r="C53" s="206" t="s">
        <v>420</v>
      </c>
    </row>
    <row r="54" spans="1:3" ht="12.75">
      <c r="A54" s="199" t="s">
        <v>309</v>
      </c>
      <c r="B54" s="205" t="s">
        <v>598</v>
      </c>
      <c r="C54" s="206" t="s">
        <v>46</v>
      </c>
    </row>
    <row r="55" spans="1:3" ht="22.5">
      <c r="A55" s="199" t="s">
        <v>309</v>
      </c>
      <c r="B55" s="205" t="s">
        <v>426</v>
      </c>
      <c r="C55" s="207" t="s">
        <v>427</v>
      </c>
    </row>
    <row r="56" spans="1:3" ht="33.75">
      <c r="A56" s="199" t="s">
        <v>309</v>
      </c>
      <c r="B56" s="205" t="s">
        <v>428</v>
      </c>
      <c r="C56" s="208" t="s">
        <v>429</v>
      </c>
    </row>
    <row r="57" spans="1:3" ht="12.75">
      <c r="A57" s="199" t="s">
        <v>309</v>
      </c>
      <c r="B57" s="205" t="s">
        <v>287</v>
      </c>
      <c r="C57" s="208" t="s">
        <v>430</v>
      </c>
    </row>
    <row r="58" spans="1:3" ht="12.75">
      <c r="A58" s="199" t="s">
        <v>309</v>
      </c>
      <c r="B58" s="205" t="s">
        <v>441</v>
      </c>
      <c r="C58" s="209" t="s">
        <v>47</v>
      </c>
    </row>
    <row r="59" spans="1:3" ht="22.5">
      <c r="A59" s="199" t="s">
        <v>309</v>
      </c>
      <c r="B59" s="205" t="s">
        <v>48</v>
      </c>
      <c r="C59" s="209" t="s">
        <v>49</v>
      </c>
    </row>
    <row r="60" spans="1:3" ht="12.75">
      <c r="A60" s="199" t="s">
        <v>309</v>
      </c>
      <c r="B60" s="205" t="s">
        <v>445</v>
      </c>
      <c r="C60" s="209" t="s">
        <v>446</v>
      </c>
    </row>
  </sheetData>
  <sheetProtection/>
  <mergeCells count="1">
    <mergeCell ref="A5:C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875" style="3" customWidth="1"/>
    <col min="2" max="2" width="18.625" style="3" customWidth="1"/>
    <col min="3" max="3" width="74.625" style="3" customWidth="1"/>
    <col min="4" max="16384" width="9.125" style="3" customWidth="1"/>
  </cols>
  <sheetData>
    <row r="1" spans="1:4" ht="17.25" customHeight="1">
      <c r="A1" s="1"/>
      <c r="B1" s="21"/>
      <c r="C1" s="21" t="s">
        <v>571</v>
      </c>
      <c r="D1" s="21"/>
    </row>
    <row r="2" spans="1:4" ht="12.75">
      <c r="A2" s="1"/>
      <c r="B2" s="21"/>
      <c r="C2" s="21" t="s">
        <v>294</v>
      </c>
      <c r="D2" s="21"/>
    </row>
    <row r="3" spans="1:4" ht="12.75">
      <c r="A3" s="1"/>
      <c r="B3" s="21"/>
      <c r="C3" s="21" t="s">
        <v>158</v>
      </c>
      <c r="D3" s="21"/>
    </row>
    <row r="4" spans="1:4" ht="12.75">
      <c r="A4" s="1"/>
      <c r="B4" s="21"/>
      <c r="C4" s="21" t="s">
        <v>627</v>
      </c>
      <c r="D4" s="21"/>
    </row>
    <row r="5" spans="1:3" ht="30.75" customHeight="1">
      <c r="A5" s="265" t="s">
        <v>153</v>
      </c>
      <c r="B5" s="273"/>
      <c r="C5" s="273"/>
    </row>
    <row r="6" spans="1:3" ht="30.75" customHeight="1">
      <c r="A6" s="192" t="s">
        <v>629</v>
      </c>
      <c r="B6" s="200" t="s">
        <v>19</v>
      </c>
      <c r="C6" s="88" t="s">
        <v>20</v>
      </c>
    </row>
    <row r="7" spans="1:3" ht="17.25" customHeight="1">
      <c r="A7" s="210" t="s">
        <v>17</v>
      </c>
      <c r="B7" s="204"/>
      <c r="C7" s="192" t="s">
        <v>51</v>
      </c>
    </row>
    <row r="8" spans="1:3" ht="26.25" customHeight="1">
      <c r="A8" s="199" t="s">
        <v>17</v>
      </c>
      <c r="B8" s="197" t="s">
        <v>525</v>
      </c>
      <c r="C8" s="198" t="s">
        <v>526</v>
      </c>
    </row>
    <row r="9" spans="1:3" ht="12.75" customHeight="1">
      <c r="A9" s="199" t="s">
        <v>17</v>
      </c>
      <c r="B9" s="197" t="s">
        <v>52</v>
      </c>
      <c r="C9" s="198" t="s">
        <v>53</v>
      </c>
    </row>
    <row r="10" spans="1:3" ht="16.5" customHeight="1">
      <c r="A10" s="199" t="s">
        <v>17</v>
      </c>
      <c r="B10" s="197" t="s">
        <v>521</v>
      </c>
      <c r="C10" s="198" t="s">
        <v>54</v>
      </c>
    </row>
    <row r="11" spans="1:3" ht="12.75" customHeight="1">
      <c r="A11" s="199" t="s">
        <v>17</v>
      </c>
      <c r="B11" s="197" t="s">
        <v>523</v>
      </c>
      <c r="C11" s="198" t="s">
        <v>524</v>
      </c>
    </row>
    <row r="12" spans="1:3" ht="25.5" customHeight="1">
      <c r="A12" s="199" t="s">
        <v>17</v>
      </c>
      <c r="B12" s="197" t="s">
        <v>55</v>
      </c>
      <c r="C12" s="198" t="s">
        <v>56</v>
      </c>
    </row>
    <row r="13" spans="1:3" ht="14.25" customHeight="1">
      <c r="A13" s="210" t="s">
        <v>11</v>
      </c>
      <c r="B13" s="211"/>
      <c r="C13" s="212" t="s">
        <v>57</v>
      </c>
    </row>
    <row r="14" spans="1:3" ht="15" customHeight="1">
      <c r="A14" s="199" t="s">
        <v>11</v>
      </c>
      <c r="B14" s="197" t="s">
        <v>519</v>
      </c>
      <c r="C14" s="198" t="s">
        <v>58</v>
      </c>
    </row>
    <row r="15" spans="1:3" ht="26.25" customHeight="1">
      <c r="A15" s="210" t="s">
        <v>13</v>
      </c>
      <c r="B15" s="213"/>
      <c r="C15" s="190" t="s">
        <v>59</v>
      </c>
    </row>
    <row r="16" spans="1:3" ht="22.5" customHeight="1">
      <c r="A16" s="199" t="s">
        <v>13</v>
      </c>
      <c r="B16" s="197" t="s">
        <v>519</v>
      </c>
      <c r="C16" s="195" t="s">
        <v>520</v>
      </c>
    </row>
    <row r="17" spans="1:3" ht="17.25" customHeight="1">
      <c r="A17" s="199" t="s">
        <v>13</v>
      </c>
      <c r="B17" s="197" t="s">
        <v>523</v>
      </c>
      <c r="C17" s="195" t="s">
        <v>524</v>
      </c>
    </row>
    <row r="18" spans="1:3" ht="17.25" customHeight="1">
      <c r="A18" s="199" t="s">
        <v>13</v>
      </c>
      <c r="B18" s="197" t="s">
        <v>7</v>
      </c>
      <c r="C18" s="195" t="s">
        <v>14</v>
      </c>
    </row>
    <row r="19" spans="1:3" ht="17.25" customHeight="1">
      <c r="A19" s="210" t="s">
        <v>60</v>
      </c>
      <c r="B19" s="211"/>
      <c r="C19" s="190" t="s">
        <v>61</v>
      </c>
    </row>
    <row r="20" spans="1:3" ht="21" customHeight="1">
      <c r="A20" s="199" t="s">
        <v>60</v>
      </c>
      <c r="B20" s="197" t="s">
        <v>566</v>
      </c>
      <c r="C20" s="195" t="s">
        <v>62</v>
      </c>
    </row>
    <row r="21" spans="1:3" ht="14.25">
      <c r="A21" s="214">
        <v>182</v>
      </c>
      <c r="B21" s="26"/>
      <c r="C21" s="190" t="s">
        <v>63</v>
      </c>
    </row>
    <row r="22" spans="1:3" ht="12.75">
      <c r="A22" s="8">
        <v>182</v>
      </c>
      <c r="B22" s="197" t="s">
        <v>164</v>
      </c>
      <c r="C22" s="8" t="s">
        <v>165</v>
      </c>
    </row>
    <row r="23" spans="1:3" ht="12.75">
      <c r="A23" s="8">
        <v>182</v>
      </c>
      <c r="B23" s="197" t="s">
        <v>284</v>
      </c>
      <c r="C23" s="195" t="s">
        <v>635</v>
      </c>
    </row>
    <row r="24" spans="1:3" ht="12.75">
      <c r="A24" s="8">
        <v>182</v>
      </c>
      <c r="B24" s="197" t="s">
        <v>283</v>
      </c>
      <c r="C24" s="8" t="s">
        <v>263</v>
      </c>
    </row>
    <row r="25" spans="1:3" ht="12.75">
      <c r="A25" s="8">
        <v>182</v>
      </c>
      <c r="B25" s="197" t="s">
        <v>636</v>
      </c>
      <c r="C25" s="8" t="s">
        <v>637</v>
      </c>
    </row>
    <row r="26" spans="1:3" ht="12.75">
      <c r="A26" s="8">
        <v>182</v>
      </c>
      <c r="B26" s="197" t="s">
        <v>638</v>
      </c>
      <c r="C26" s="8" t="s">
        <v>93</v>
      </c>
    </row>
    <row r="27" spans="1:3" ht="12.75">
      <c r="A27" s="8">
        <v>182</v>
      </c>
      <c r="B27" s="197" t="s">
        <v>64</v>
      </c>
      <c r="C27" s="8" t="s">
        <v>640</v>
      </c>
    </row>
    <row r="28" spans="1:3" ht="12.75">
      <c r="A28" s="8">
        <v>182</v>
      </c>
      <c r="B28" s="197" t="s">
        <v>641</v>
      </c>
      <c r="C28" s="195" t="s">
        <v>642</v>
      </c>
    </row>
    <row r="29" spans="1:3" ht="15" customHeight="1">
      <c r="A29" s="8">
        <v>182</v>
      </c>
      <c r="B29" s="197" t="s">
        <v>509</v>
      </c>
      <c r="C29" s="195" t="s">
        <v>643</v>
      </c>
    </row>
    <row r="30" spans="1:3" ht="22.5">
      <c r="A30" s="8">
        <v>182</v>
      </c>
      <c r="B30" s="197" t="s">
        <v>511</v>
      </c>
      <c r="C30" s="195" t="s">
        <v>512</v>
      </c>
    </row>
    <row r="31" spans="1:3" ht="22.5">
      <c r="A31" s="8">
        <v>182</v>
      </c>
      <c r="B31" s="197" t="s">
        <v>513</v>
      </c>
      <c r="C31" s="195" t="s">
        <v>644</v>
      </c>
    </row>
    <row r="32" spans="1:3" ht="33.75">
      <c r="A32" s="8">
        <v>182</v>
      </c>
      <c r="B32" s="197" t="s">
        <v>515</v>
      </c>
      <c r="C32" s="195" t="s">
        <v>516</v>
      </c>
    </row>
    <row r="33" spans="1:3" ht="21.75">
      <c r="A33" s="189">
        <v>192</v>
      </c>
      <c r="B33" s="204"/>
      <c r="C33" s="192" t="s">
        <v>65</v>
      </c>
    </row>
    <row r="34" spans="1:3" ht="18.75" customHeight="1">
      <c r="A34" s="8">
        <v>192</v>
      </c>
      <c r="B34" s="197" t="s">
        <v>7</v>
      </c>
      <c r="C34" s="195" t="s">
        <v>66</v>
      </c>
    </row>
    <row r="35" spans="1:3" ht="12.75">
      <c r="A35" s="210" t="s">
        <v>67</v>
      </c>
      <c r="B35" s="213"/>
      <c r="C35" s="26" t="s">
        <v>68</v>
      </c>
    </row>
    <row r="36" spans="1:3" ht="12.75">
      <c r="A36" s="215" t="s">
        <v>67</v>
      </c>
      <c r="B36" s="205" t="s">
        <v>523</v>
      </c>
      <c r="C36" s="24" t="s">
        <v>524</v>
      </c>
    </row>
    <row r="37" spans="1:3" ht="25.5">
      <c r="A37" s="210" t="s">
        <v>69</v>
      </c>
      <c r="B37" s="26"/>
      <c r="C37" s="190" t="s">
        <v>70</v>
      </c>
    </row>
    <row r="38" spans="1:3" ht="12.75">
      <c r="A38" s="25">
        <v>498</v>
      </c>
      <c r="B38" s="205" t="s">
        <v>281</v>
      </c>
      <c r="C38" s="25" t="s">
        <v>282</v>
      </c>
    </row>
    <row r="39" spans="1:3" ht="12.75">
      <c r="A39" s="8">
        <v>498</v>
      </c>
      <c r="B39" s="197" t="s">
        <v>521</v>
      </c>
      <c r="C39" s="195" t="s">
        <v>522</v>
      </c>
    </row>
    <row r="40" spans="1:3" ht="22.5">
      <c r="A40" s="8">
        <v>498</v>
      </c>
      <c r="B40" s="197" t="s">
        <v>7</v>
      </c>
      <c r="C40" s="195" t="s">
        <v>66</v>
      </c>
    </row>
  </sheetData>
  <sheetProtection/>
  <mergeCells count="1">
    <mergeCell ref="A5:C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1"/>
  <sheetViews>
    <sheetView zoomScale="120" zoomScaleNormal="120" zoomScalePageLayoutView="0" workbookViewId="0" topLeftCell="A1">
      <selection activeCell="A1" sqref="A1:IV16384"/>
    </sheetView>
  </sheetViews>
  <sheetFormatPr defaultColWidth="9.00390625" defaultRowHeight="12.75"/>
  <cols>
    <col min="1" max="1" width="16.25390625" style="1" customWidth="1"/>
    <col min="2" max="2" width="65.25390625" style="3" customWidth="1"/>
    <col min="3" max="3" width="9.375" style="3" bestFit="1" customWidth="1"/>
    <col min="4" max="16384" width="9.125" style="3" customWidth="1"/>
  </cols>
  <sheetData>
    <row r="1" spans="2:3" ht="12.75">
      <c r="B1" s="21"/>
      <c r="C1" s="21" t="s">
        <v>572</v>
      </c>
    </row>
    <row r="2" spans="2:3" ht="12.75">
      <c r="B2" s="21"/>
      <c r="C2" s="21" t="s">
        <v>294</v>
      </c>
    </row>
    <row r="3" spans="2:3" ht="12.75">
      <c r="B3" s="21"/>
      <c r="C3" s="21" t="s">
        <v>158</v>
      </c>
    </row>
    <row r="4" spans="2:3" ht="12.75">
      <c r="B4" s="21"/>
      <c r="C4" s="21" t="s">
        <v>627</v>
      </c>
    </row>
    <row r="5" spans="1:3" ht="14.25">
      <c r="A5" s="274" t="s">
        <v>94</v>
      </c>
      <c r="B5" s="274"/>
      <c r="C5" s="275"/>
    </row>
    <row r="6" spans="1:2" ht="14.25">
      <c r="A6" s="216"/>
      <c r="B6" s="216"/>
    </row>
    <row r="7" spans="1:3" ht="12.75">
      <c r="A7" s="4" t="s">
        <v>159</v>
      </c>
      <c r="B7" s="217"/>
      <c r="C7" s="24" t="s">
        <v>273</v>
      </c>
    </row>
    <row r="8" spans="1:3" s="5" customFormat="1" ht="12.75">
      <c r="A8" s="22" t="s">
        <v>160</v>
      </c>
      <c r="B8" s="5" t="s">
        <v>106</v>
      </c>
      <c r="C8" s="232">
        <f>C9+C12+C15+C19+C25+C27+C29+C33+C47+C18</f>
        <v>25102</v>
      </c>
    </row>
    <row r="9" spans="1:3" ht="12.75">
      <c r="A9" s="4" t="s">
        <v>162</v>
      </c>
      <c r="B9" s="222" t="s">
        <v>163</v>
      </c>
      <c r="C9" s="232">
        <f>C10</f>
        <v>14638</v>
      </c>
    </row>
    <row r="10" spans="1:3" ht="12.75">
      <c r="A10" s="4" t="s">
        <v>164</v>
      </c>
      <c r="B10" s="207" t="s">
        <v>165</v>
      </c>
      <c r="C10" s="233">
        <f>C11</f>
        <v>14638</v>
      </c>
    </row>
    <row r="11" spans="1:3" ht="24" customHeight="1">
      <c r="A11" s="17" t="s">
        <v>295</v>
      </c>
      <c r="B11" s="208" t="s">
        <v>296</v>
      </c>
      <c r="C11" s="158">
        <v>14638</v>
      </c>
    </row>
    <row r="12" spans="1:3" ht="12.75">
      <c r="A12" s="17" t="s">
        <v>166</v>
      </c>
      <c r="B12" s="226" t="s">
        <v>167</v>
      </c>
      <c r="C12" s="232">
        <f>C13+C14</f>
        <v>1930</v>
      </c>
    </row>
    <row r="13" spans="1:3" ht="14.25" customHeight="1">
      <c r="A13" s="17" t="s">
        <v>284</v>
      </c>
      <c r="B13" s="208" t="s">
        <v>168</v>
      </c>
      <c r="C13" s="158">
        <v>1920</v>
      </c>
    </row>
    <row r="14" spans="1:3" ht="12.75">
      <c r="A14" s="17" t="s">
        <v>283</v>
      </c>
      <c r="B14" s="208" t="s">
        <v>263</v>
      </c>
      <c r="C14" s="158">
        <v>10</v>
      </c>
    </row>
    <row r="15" spans="1:3" ht="12.75">
      <c r="A15" s="17" t="s">
        <v>169</v>
      </c>
      <c r="B15" s="226" t="s">
        <v>170</v>
      </c>
      <c r="C15" s="232">
        <f>C16+C17</f>
        <v>607</v>
      </c>
    </row>
    <row r="16" spans="1:3" ht="32.25" customHeight="1">
      <c r="A16" s="17" t="s">
        <v>297</v>
      </c>
      <c r="B16" s="208" t="s">
        <v>298</v>
      </c>
      <c r="C16" s="158">
        <v>500</v>
      </c>
    </row>
    <row r="17" spans="1:3" ht="45.75" customHeight="1">
      <c r="A17" s="17" t="s">
        <v>503</v>
      </c>
      <c r="B17" s="208" t="s">
        <v>299</v>
      </c>
      <c r="C17" s="158">
        <v>107</v>
      </c>
    </row>
    <row r="18" spans="1:3" ht="16.5" customHeight="1">
      <c r="A18" s="17" t="s">
        <v>564</v>
      </c>
      <c r="B18" s="208" t="s">
        <v>565</v>
      </c>
      <c r="C18" s="232"/>
    </row>
    <row r="19" spans="1:3" ht="28.5" customHeight="1">
      <c r="A19" s="17" t="s">
        <v>266</v>
      </c>
      <c r="B19" s="226" t="s">
        <v>300</v>
      </c>
      <c r="C19" s="232">
        <f>C20+C21+C22+C23+C24</f>
        <v>4657</v>
      </c>
    </row>
    <row r="20" spans="1:3" ht="37.5" customHeight="1">
      <c r="A20" s="17" t="s">
        <v>301</v>
      </c>
      <c r="B20" s="208" t="s">
        <v>302</v>
      </c>
      <c r="C20" s="158"/>
    </row>
    <row r="21" spans="1:3" ht="25.5" customHeight="1">
      <c r="A21" s="17" t="s">
        <v>303</v>
      </c>
      <c r="B21" s="208" t="s">
        <v>304</v>
      </c>
      <c r="C21" s="158">
        <v>1943</v>
      </c>
    </row>
    <row r="22" spans="1:3" ht="36.75" customHeight="1">
      <c r="A22" s="17" t="s">
        <v>460</v>
      </c>
      <c r="B22" s="208" t="s">
        <v>504</v>
      </c>
      <c r="C22" s="158">
        <v>875</v>
      </c>
    </row>
    <row r="23" spans="1:3" ht="23.25" customHeight="1">
      <c r="A23" s="17" t="s">
        <v>265</v>
      </c>
      <c r="B23" s="208" t="s">
        <v>264</v>
      </c>
      <c r="C23" s="158">
        <v>1800</v>
      </c>
    </row>
    <row r="24" spans="1:3" ht="27.75" customHeight="1">
      <c r="A24" s="23" t="s">
        <v>505</v>
      </c>
      <c r="B24" s="195" t="s">
        <v>506</v>
      </c>
      <c r="C24" s="158">
        <v>39</v>
      </c>
    </row>
    <row r="25" spans="1:3" ht="20.25" customHeight="1">
      <c r="A25" s="17" t="s">
        <v>279</v>
      </c>
      <c r="B25" s="226" t="s">
        <v>280</v>
      </c>
      <c r="C25" s="232">
        <f>C26</f>
        <v>620</v>
      </c>
    </row>
    <row r="26" spans="1:3" ht="12.75">
      <c r="A26" s="17" t="s">
        <v>281</v>
      </c>
      <c r="B26" s="208" t="s">
        <v>282</v>
      </c>
      <c r="C26" s="158">
        <v>620</v>
      </c>
    </row>
    <row r="27" spans="1:3" ht="25.5">
      <c r="A27" s="23" t="s">
        <v>220</v>
      </c>
      <c r="B27" s="24" t="s">
        <v>221</v>
      </c>
      <c r="C27" s="232">
        <f>C28</f>
        <v>1100</v>
      </c>
    </row>
    <row r="28" spans="1:3" ht="22.5">
      <c r="A28" s="23" t="s">
        <v>305</v>
      </c>
      <c r="B28" s="195" t="s">
        <v>306</v>
      </c>
      <c r="C28" s="158">
        <v>1100</v>
      </c>
    </row>
    <row r="29" spans="1:3" ht="25.5">
      <c r="A29" s="23" t="s">
        <v>258</v>
      </c>
      <c r="B29" s="24" t="s">
        <v>259</v>
      </c>
      <c r="C29" s="232">
        <f>C30+C32</f>
        <v>1000</v>
      </c>
    </row>
    <row r="30" spans="1:3" ht="22.5">
      <c r="A30" s="23" t="s">
        <v>285</v>
      </c>
      <c r="B30" s="195" t="s">
        <v>507</v>
      </c>
      <c r="C30" s="158">
        <v>1000</v>
      </c>
    </row>
    <row r="31" spans="1:3" ht="22.5">
      <c r="A31" s="23" t="s">
        <v>99</v>
      </c>
      <c r="B31" s="195" t="s">
        <v>100</v>
      </c>
      <c r="C31" s="158"/>
    </row>
    <row r="32" spans="1:3" ht="22.5">
      <c r="A32" s="23" t="s">
        <v>508</v>
      </c>
      <c r="B32" s="195" t="s">
        <v>307</v>
      </c>
      <c r="C32" s="158"/>
    </row>
    <row r="33" spans="1:3" ht="12.75">
      <c r="A33" s="4" t="s">
        <v>171</v>
      </c>
      <c r="B33" s="222" t="s">
        <v>172</v>
      </c>
      <c r="C33" s="232">
        <f>C34+C35+C36+C37+C38+C39+C40+C41+C42+C43+C44+C46+C45</f>
        <v>550</v>
      </c>
    </row>
    <row r="34" spans="1:3" ht="33" customHeight="1">
      <c r="A34" s="251" t="s">
        <v>509</v>
      </c>
      <c r="B34" s="195" t="s">
        <v>510</v>
      </c>
      <c r="C34" s="158">
        <v>25</v>
      </c>
    </row>
    <row r="35" spans="1:3" ht="27" customHeight="1">
      <c r="A35" s="251" t="s">
        <v>511</v>
      </c>
      <c r="B35" s="195" t="s">
        <v>512</v>
      </c>
      <c r="C35" s="158">
        <v>10</v>
      </c>
    </row>
    <row r="36" spans="1:3" ht="28.5" customHeight="1">
      <c r="A36" s="251" t="s">
        <v>513</v>
      </c>
      <c r="B36" s="195" t="s">
        <v>514</v>
      </c>
      <c r="C36" s="158">
        <v>6</v>
      </c>
    </row>
    <row r="37" spans="1:3" ht="33.75">
      <c r="A37" s="251" t="s">
        <v>515</v>
      </c>
      <c r="B37" s="195" t="s">
        <v>516</v>
      </c>
      <c r="C37" s="158">
        <v>42</v>
      </c>
    </row>
    <row r="38" spans="1:3" ht="33.75" customHeight="1">
      <c r="A38" s="251" t="s">
        <v>517</v>
      </c>
      <c r="B38" s="195" t="s">
        <v>518</v>
      </c>
      <c r="C38" s="158"/>
    </row>
    <row r="39" spans="1:3" ht="22.5">
      <c r="A39" s="251" t="s">
        <v>519</v>
      </c>
      <c r="B39" s="195" t="s">
        <v>520</v>
      </c>
      <c r="C39" s="158">
        <v>40</v>
      </c>
    </row>
    <row r="40" spans="1:3" ht="16.5" customHeight="1">
      <c r="A40" s="251" t="s">
        <v>521</v>
      </c>
      <c r="B40" s="195" t="s">
        <v>522</v>
      </c>
      <c r="C40" s="158">
        <v>10</v>
      </c>
    </row>
    <row r="41" spans="1:3" ht="17.25" customHeight="1">
      <c r="A41" s="251" t="s">
        <v>523</v>
      </c>
      <c r="B41" s="195" t="s">
        <v>524</v>
      </c>
      <c r="C41" s="158">
        <v>50</v>
      </c>
    </row>
    <row r="42" spans="1:3" ht="22.5">
      <c r="A42" s="251" t="s">
        <v>525</v>
      </c>
      <c r="B42" s="198" t="s">
        <v>526</v>
      </c>
      <c r="C42" s="158"/>
    </row>
    <row r="43" spans="1:3" ht="13.5" customHeight="1">
      <c r="A43" s="251" t="s">
        <v>527</v>
      </c>
      <c r="B43" s="195" t="s">
        <v>528</v>
      </c>
      <c r="C43" s="158"/>
    </row>
    <row r="44" spans="1:3" ht="22.5" hidden="1">
      <c r="A44" s="251" t="s">
        <v>529</v>
      </c>
      <c r="B44" s="195" t="s">
        <v>530</v>
      </c>
      <c r="C44" s="158"/>
    </row>
    <row r="45" spans="1:3" ht="22.5">
      <c r="A45" s="251" t="s">
        <v>566</v>
      </c>
      <c r="B45" s="195" t="s">
        <v>576</v>
      </c>
      <c r="C45" s="158">
        <v>10</v>
      </c>
    </row>
    <row r="46" spans="1:3" ht="22.5">
      <c r="A46" s="251" t="s">
        <v>531</v>
      </c>
      <c r="B46" s="198" t="s">
        <v>532</v>
      </c>
      <c r="C46" s="158">
        <v>357</v>
      </c>
    </row>
    <row r="47" spans="1:3" ht="12.75">
      <c r="A47" s="4" t="s">
        <v>173</v>
      </c>
      <c r="B47" s="222" t="s">
        <v>174</v>
      </c>
      <c r="C47" s="232">
        <f>C48+C49</f>
        <v>0</v>
      </c>
    </row>
    <row r="48" spans="1:3" ht="14.25" customHeight="1">
      <c r="A48" s="4" t="s">
        <v>533</v>
      </c>
      <c r="B48" s="207" t="s">
        <v>534</v>
      </c>
      <c r="C48" s="158"/>
    </row>
    <row r="49" spans="1:3" ht="12.75">
      <c r="A49" s="17" t="s">
        <v>535</v>
      </c>
      <c r="B49" s="208" t="s">
        <v>308</v>
      </c>
      <c r="C49" s="158"/>
    </row>
    <row r="50" spans="1:3" s="5" customFormat="1" ht="41.25" customHeight="1">
      <c r="A50" s="59">
        <v>2000000000000000</v>
      </c>
      <c r="B50" s="227" t="s">
        <v>409</v>
      </c>
      <c r="C50" s="232">
        <f>C51+C53+C59+C60+C61+C62+C64+C79+C77+C78+C52+C63+C86+C87+C76+C54</f>
        <v>157441.9</v>
      </c>
    </row>
    <row r="51" spans="1:3" ht="22.5">
      <c r="A51" s="251" t="s">
        <v>286</v>
      </c>
      <c r="B51" s="206" t="s">
        <v>443</v>
      </c>
      <c r="C51" s="158">
        <v>60309</v>
      </c>
    </row>
    <row r="52" spans="1:3" ht="22.5">
      <c r="A52" s="251" t="s">
        <v>536</v>
      </c>
      <c r="B52" s="206" t="s">
        <v>577</v>
      </c>
      <c r="C52" s="158"/>
    </row>
    <row r="53" spans="1:3" ht="35.25" customHeight="1">
      <c r="A53" s="251" t="s">
        <v>410</v>
      </c>
      <c r="B53" s="206" t="s">
        <v>411</v>
      </c>
      <c r="C53" s="158">
        <v>1681.5</v>
      </c>
    </row>
    <row r="54" spans="1:3" ht="12.75" hidden="1">
      <c r="A54" s="251" t="s">
        <v>578</v>
      </c>
      <c r="B54" s="209" t="s">
        <v>539</v>
      </c>
      <c r="C54" s="158"/>
    </row>
    <row r="55" spans="1:3" ht="24" customHeight="1" hidden="1">
      <c r="A55" s="251" t="s">
        <v>583</v>
      </c>
      <c r="B55" s="206" t="s">
        <v>101</v>
      </c>
      <c r="C55" s="158"/>
    </row>
    <row r="56" spans="1:3" ht="24.75" customHeight="1" hidden="1">
      <c r="A56" s="251" t="s">
        <v>584</v>
      </c>
      <c r="B56" s="206" t="s">
        <v>102</v>
      </c>
      <c r="C56" s="158"/>
    </row>
    <row r="57" spans="1:3" ht="25.5" customHeight="1" hidden="1">
      <c r="A57" s="251" t="s">
        <v>547</v>
      </c>
      <c r="B57" s="206" t="s">
        <v>103</v>
      </c>
      <c r="C57" s="158"/>
    </row>
    <row r="58" spans="1:3" ht="12.75" hidden="1">
      <c r="A58" s="251" t="s">
        <v>588</v>
      </c>
      <c r="B58" s="206" t="s">
        <v>107</v>
      </c>
      <c r="C58" s="158"/>
    </row>
    <row r="59" spans="1:3" ht="22.5">
      <c r="A59" s="251" t="s">
        <v>412</v>
      </c>
      <c r="B59" s="206" t="s">
        <v>440</v>
      </c>
      <c r="C59" s="158">
        <v>435.7</v>
      </c>
    </row>
    <row r="60" spans="1:3" ht="22.5">
      <c r="A60" s="251" t="s">
        <v>413</v>
      </c>
      <c r="B60" s="206" t="s">
        <v>414</v>
      </c>
      <c r="C60" s="158">
        <v>751.2</v>
      </c>
    </row>
    <row r="61" spans="1:3" ht="22.5">
      <c r="A61" s="251" t="s">
        <v>415</v>
      </c>
      <c r="B61" s="206" t="s">
        <v>416</v>
      </c>
      <c r="C61" s="158">
        <v>69.9</v>
      </c>
    </row>
    <row r="62" spans="1:3" ht="22.5">
      <c r="A62" s="251" t="s">
        <v>417</v>
      </c>
      <c r="B62" s="206" t="s">
        <v>418</v>
      </c>
      <c r="C62" s="158"/>
    </row>
    <row r="63" spans="1:3" ht="12.75">
      <c r="A63" s="251" t="s">
        <v>108</v>
      </c>
      <c r="B63" s="206" t="s">
        <v>579</v>
      </c>
      <c r="C63" s="158"/>
    </row>
    <row r="64" spans="1:3" s="5" customFormat="1" ht="21.75">
      <c r="A64" s="60" t="s">
        <v>419</v>
      </c>
      <c r="B64" s="228" t="s">
        <v>420</v>
      </c>
      <c r="C64" s="232">
        <f>C66+C67+C68+C69+C70+C71+C72+C75+C73+C74</f>
        <v>11391.499999999998</v>
      </c>
    </row>
    <row r="65" spans="1:3" ht="12.75">
      <c r="A65" s="197"/>
      <c r="B65" s="206" t="s">
        <v>421</v>
      </c>
      <c r="C65" s="158"/>
    </row>
    <row r="66" spans="1:3" ht="22.5">
      <c r="A66" s="252" t="s">
        <v>419</v>
      </c>
      <c r="B66" s="229" t="s">
        <v>422</v>
      </c>
      <c r="C66" s="158">
        <v>9417</v>
      </c>
    </row>
    <row r="67" spans="1:3" ht="24" customHeight="1">
      <c r="A67" s="252" t="s">
        <v>419</v>
      </c>
      <c r="B67" s="229" t="s">
        <v>423</v>
      </c>
      <c r="C67" s="158">
        <v>230.8</v>
      </c>
    </row>
    <row r="68" spans="1:3" ht="22.5">
      <c r="A68" s="252" t="s">
        <v>419</v>
      </c>
      <c r="B68" s="229" t="s">
        <v>424</v>
      </c>
      <c r="C68" s="158">
        <v>203.5</v>
      </c>
    </row>
    <row r="69" spans="1:3" ht="22.5" hidden="1">
      <c r="A69" s="252" t="s">
        <v>419</v>
      </c>
      <c r="B69" s="229" t="s">
        <v>425</v>
      </c>
      <c r="C69" s="158"/>
    </row>
    <row r="70" spans="1:3" ht="12.75" hidden="1">
      <c r="A70" s="252" t="s">
        <v>419</v>
      </c>
      <c r="B70" s="229" t="s">
        <v>434</v>
      </c>
      <c r="C70" s="158"/>
    </row>
    <row r="71" spans="1:3" ht="22.5" hidden="1">
      <c r="A71" s="252" t="s">
        <v>419</v>
      </c>
      <c r="B71" s="229" t="s">
        <v>537</v>
      </c>
      <c r="C71" s="158"/>
    </row>
    <row r="72" spans="1:3" ht="21.75" customHeight="1">
      <c r="A72" s="252" t="s">
        <v>419</v>
      </c>
      <c r="B72" s="229" t="s">
        <v>447</v>
      </c>
      <c r="C72" s="158">
        <v>749.3</v>
      </c>
    </row>
    <row r="73" spans="1:3" ht="22.5" hidden="1">
      <c r="A73" s="252" t="s">
        <v>419</v>
      </c>
      <c r="B73" s="230" t="s">
        <v>540</v>
      </c>
      <c r="C73" s="158"/>
    </row>
    <row r="74" spans="1:3" ht="22.5">
      <c r="A74" s="252" t="s">
        <v>419</v>
      </c>
      <c r="B74" s="230" t="s">
        <v>557</v>
      </c>
      <c r="C74" s="158">
        <v>587.4</v>
      </c>
    </row>
    <row r="75" spans="1:3" ht="12.75" customHeight="1">
      <c r="A75" s="252" t="s">
        <v>419</v>
      </c>
      <c r="B75" s="229" t="s">
        <v>448</v>
      </c>
      <c r="C75" s="158">
        <v>203.5</v>
      </c>
    </row>
    <row r="76" spans="1:3" ht="12.75">
      <c r="A76" s="251" t="s">
        <v>598</v>
      </c>
      <c r="B76" s="206" t="s">
        <v>109</v>
      </c>
      <c r="C76" s="158"/>
    </row>
    <row r="77" spans="1:3" ht="22.5">
      <c r="A77" s="251" t="s">
        <v>426</v>
      </c>
      <c r="B77" s="207" t="s">
        <v>427</v>
      </c>
      <c r="C77" s="158">
        <v>2274.5</v>
      </c>
    </row>
    <row r="78" spans="1:3" ht="36.75" customHeight="1">
      <c r="A78" s="251" t="s">
        <v>428</v>
      </c>
      <c r="B78" s="208" t="s">
        <v>429</v>
      </c>
      <c r="C78" s="158">
        <v>747</v>
      </c>
    </row>
    <row r="79" spans="1:3" s="5" customFormat="1" ht="12.75">
      <c r="A79" s="60" t="s">
        <v>287</v>
      </c>
      <c r="B79" s="231" t="s">
        <v>430</v>
      </c>
      <c r="C79" s="232">
        <f>C81+C83+C84+C85+C82</f>
        <v>79781.6</v>
      </c>
    </row>
    <row r="80" spans="1:3" ht="12.75">
      <c r="A80" s="197"/>
      <c r="B80" s="208" t="s">
        <v>421</v>
      </c>
      <c r="C80" s="158"/>
    </row>
    <row r="81" spans="1:3" ht="22.5">
      <c r="A81" s="252" t="s">
        <v>287</v>
      </c>
      <c r="B81" s="229" t="s">
        <v>431</v>
      </c>
      <c r="C81" s="158">
        <f>60426.1+10061.8</f>
        <v>70487.9</v>
      </c>
    </row>
    <row r="82" spans="1:3" ht="22.5">
      <c r="A82" s="252" t="s">
        <v>287</v>
      </c>
      <c r="B82" s="229" t="s">
        <v>104</v>
      </c>
      <c r="C82" s="158">
        <v>8349.1</v>
      </c>
    </row>
    <row r="83" spans="1:3" ht="35.25" customHeight="1">
      <c r="A83" s="252" t="s">
        <v>287</v>
      </c>
      <c r="B83" s="230" t="s">
        <v>538</v>
      </c>
      <c r="C83" s="158">
        <v>835.8</v>
      </c>
    </row>
    <row r="84" spans="1:3" ht="12.75">
      <c r="A84" s="252" t="s">
        <v>287</v>
      </c>
      <c r="B84" s="230" t="s">
        <v>110</v>
      </c>
      <c r="C84" s="158">
        <v>58.5</v>
      </c>
    </row>
    <row r="85" spans="1:3" ht="12.75">
      <c r="A85" s="249" t="s">
        <v>287</v>
      </c>
      <c r="B85" s="250" t="s">
        <v>105</v>
      </c>
      <c r="C85" s="158">
        <v>50.3</v>
      </c>
    </row>
    <row r="86" spans="1:3" ht="22.5">
      <c r="A86" s="251" t="s">
        <v>441</v>
      </c>
      <c r="B86" s="209" t="s">
        <v>111</v>
      </c>
      <c r="C86" s="158"/>
    </row>
    <row r="87" spans="1:3" ht="19.5" customHeight="1">
      <c r="A87" s="251" t="s">
        <v>441</v>
      </c>
      <c r="B87" s="209" t="s">
        <v>112</v>
      </c>
      <c r="C87" s="158"/>
    </row>
    <row r="88" spans="1:3" ht="4.5" customHeight="1" hidden="1">
      <c r="A88" s="251"/>
      <c r="B88" s="209"/>
      <c r="C88" s="158"/>
    </row>
    <row r="89" spans="1:3" ht="12.75">
      <c r="A89" s="251" t="s">
        <v>445</v>
      </c>
      <c r="B89" s="209" t="s">
        <v>446</v>
      </c>
      <c r="C89" s="158"/>
    </row>
    <row r="90" spans="1:3" ht="12.75" hidden="1">
      <c r="A90" s="205"/>
      <c r="B90" s="206"/>
      <c r="C90" s="158"/>
    </row>
    <row r="91" spans="1:3" ht="12.75">
      <c r="A91" s="26"/>
      <c r="B91" s="26" t="s">
        <v>175</v>
      </c>
      <c r="C91" s="232">
        <f>C50+C8</f>
        <v>182543.9</v>
      </c>
    </row>
  </sheetData>
  <sheetProtection/>
  <mergeCells count="1">
    <mergeCell ref="A5:C5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5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17.75390625" style="1" customWidth="1"/>
    <col min="2" max="2" width="54.75390625" style="3" customWidth="1"/>
    <col min="3" max="3" width="9.25390625" style="3" customWidth="1"/>
    <col min="4" max="16384" width="9.125" style="3" customWidth="1"/>
  </cols>
  <sheetData>
    <row r="1" spans="2:4" ht="12.75">
      <c r="B1" s="21"/>
      <c r="D1" s="21" t="s">
        <v>74</v>
      </c>
    </row>
    <row r="2" spans="2:4" ht="12.75">
      <c r="B2" s="21"/>
      <c r="D2" s="21" t="s">
        <v>294</v>
      </c>
    </row>
    <row r="3" spans="2:4" ht="12.75">
      <c r="B3" s="21"/>
      <c r="D3" s="21" t="s">
        <v>158</v>
      </c>
    </row>
    <row r="4" spans="2:4" ht="12.75">
      <c r="B4" s="21"/>
      <c r="D4" s="21" t="s">
        <v>541</v>
      </c>
    </row>
    <row r="5" spans="2:4" ht="12.75">
      <c r="B5" s="21"/>
      <c r="D5" s="21"/>
    </row>
    <row r="6" spans="1:3" ht="14.25">
      <c r="A6" s="248" t="s">
        <v>92</v>
      </c>
      <c r="B6" s="248"/>
      <c r="C6" s="234"/>
    </row>
    <row r="7" spans="1:2" ht="14.25">
      <c r="A7" s="216"/>
      <c r="B7" s="216"/>
    </row>
    <row r="8" spans="1:4" ht="12.75">
      <c r="A8" s="4" t="s">
        <v>159</v>
      </c>
      <c r="B8" s="217"/>
      <c r="C8" s="218" t="s">
        <v>114</v>
      </c>
      <c r="D8" s="25" t="s">
        <v>115</v>
      </c>
    </row>
    <row r="9" spans="1:4" s="5" customFormat="1" ht="12.75">
      <c r="A9" s="22" t="s">
        <v>160</v>
      </c>
      <c r="B9" s="219" t="s">
        <v>161</v>
      </c>
      <c r="C9" s="220">
        <f>C10+C16+C19+C23+C29+C31+C33+C37+C51+C22</f>
        <v>25140</v>
      </c>
      <c r="D9" s="221">
        <f>D10+D16+D19+D23+D29+D31+D33+D37+D51+D22</f>
        <v>25162</v>
      </c>
    </row>
    <row r="10" spans="1:4" ht="11.25" customHeight="1">
      <c r="A10" s="4" t="s">
        <v>162</v>
      </c>
      <c r="B10" s="222" t="s">
        <v>163</v>
      </c>
      <c r="C10" s="223">
        <f>C13</f>
        <v>14638</v>
      </c>
      <c r="D10" s="25">
        <f>D13</f>
        <v>14638</v>
      </c>
    </row>
    <row r="11" spans="1:4" s="5" customFormat="1" ht="12.75" hidden="1">
      <c r="A11" s="22" t="s">
        <v>502</v>
      </c>
      <c r="B11" s="219" t="s">
        <v>563</v>
      </c>
      <c r="C11" s="224"/>
      <c r="D11" s="26"/>
    </row>
    <row r="12" spans="1:4" ht="0.75" customHeight="1" hidden="1">
      <c r="A12" s="17" t="s">
        <v>95</v>
      </c>
      <c r="B12" s="225" t="s">
        <v>96</v>
      </c>
      <c r="C12" s="223"/>
      <c r="D12" s="25"/>
    </row>
    <row r="13" spans="1:4" ht="12.75">
      <c r="A13" s="4" t="s">
        <v>164</v>
      </c>
      <c r="B13" s="207" t="s">
        <v>165</v>
      </c>
      <c r="C13" s="224">
        <f>C14</f>
        <v>14638</v>
      </c>
      <c r="D13" s="26">
        <f>D14</f>
        <v>14638</v>
      </c>
    </row>
    <row r="14" spans="1:4" ht="33" customHeight="1">
      <c r="A14" s="17" t="s">
        <v>295</v>
      </c>
      <c r="B14" s="208" t="s">
        <v>296</v>
      </c>
      <c r="C14" s="223">
        <v>14638</v>
      </c>
      <c r="D14" s="25">
        <v>14638</v>
      </c>
    </row>
    <row r="15" spans="1:4" ht="0.75" customHeight="1">
      <c r="A15" s="17" t="s">
        <v>97</v>
      </c>
      <c r="B15" s="226" t="s">
        <v>98</v>
      </c>
      <c r="C15" s="223"/>
      <c r="D15" s="25"/>
    </row>
    <row r="16" spans="1:4" ht="12.75">
      <c r="A16" s="17" t="s">
        <v>166</v>
      </c>
      <c r="B16" s="226" t="s">
        <v>167</v>
      </c>
      <c r="C16" s="224">
        <f>C17+C18</f>
        <v>1930</v>
      </c>
      <c r="D16" s="26">
        <f>D17+D18</f>
        <v>1930</v>
      </c>
    </row>
    <row r="17" spans="1:4" ht="15.75" customHeight="1">
      <c r="A17" s="17" t="s">
        <v>284</v>
      </c>
      <c r="B17" s="208" t="s">
        <v>168</v>
      </c>
      <c r="C17" s="223">
        <v>1920</v>
      </c>
      <c r="D17" s="25">
        <v>1920</v>
      </c>
    </row>
    <row r="18" spans="1:4" ht="12.75">
      <c r="A18" s="17" t="s">
        <v>283</v>
      </c>
      <c r="B18" s="208" t="s">
        <v>263</v>
      </c>
      <c r="C18" s="223">
        <v>10</v>
      </c>
      <c r="D18" s="25">
        <v>10</v>
      </c>
    </row>
    <row r="19" spans="1:4" ht="12.75">
      <c r="A19" s="17" t="s">
        <v>169</v>
      </c>
      <c r="B19" s="226" t="s">
        <v>170</v>
      </c>
      <c r="C19" s="224">
        <f>C20+C21</f>
        <v>607</v>
      </c>
      <c r="D19" s="26">
        <f>D20+D21</f>
        <v>607</v>
      </c>
    </row>
    <row r="20" spans="1:4" ht="33" customHeight="1">
      <c r="A20" s="17" t="s">
        <v>297</v>
      </c>
      <c r="B20" s="208" t="s">
        <v>298</v>
      </c>
      <c r="C20" s="223">
        <v>500</v>
      </c>
      <c r="D20" s="25">
        <v>500</v>
      </c>
    </row>
    <row r="21" spans="1:4" ht="54.75" customHeight="1">
      <c r="A21" s="17" t="s">
        <v>503</v>
      </c>
      <c r="B21" s="208" t="s">
        <v>299</v>
      </c>
      <c r="C21" s="223">
        <v>107</v>
      </c>
      <c r="D21" s="25">
        <v>107</v>
      </c>
    </row>
    <row r="22" spans="1:4" ht="22.5">
      <c r="A22" s="17" t="s">
        <v>564</v>
      </c>
      <c r="B22" s="208" t="s">
        <v>565</v>
      </c>
      <c r="C22" s="224"/>
      <c r="D22" s="26"/>
    </row>
    <row r="23" spans="1:4" ht="27.75" customHeight="1">
      <c r="A23" s="17" t="s">
        <v>266</v>
      </c>
      <c r="B23" s="226" t="s">
        <v>300</v>
      </c>
      <c r="C23" s="224">
        <f>C24+C25+C26+C27+C28</f>
        <v>4695</v>
      </c>
      <c r="D23" s="26">
        <f>D24+D25+D26+D27+D28</f>
        <v>4717</v>
      </c>
    </row>
    <row r="24" spans="1:4" ht="42" customHeight="1">
      <c r="A24" s="17" t="s">
        <v>301</v>
      </c>
      <c r="B24" s="226" t="s">
        <v>302</v>
      </c>
      <c r="C24" s="223"/>
      <c r="D24" s="25"/>
    </row>
    <row r="25" spans="1:4" ht="39" customHeight="1">
      <c r="A25" s="17" t="s">
        <v>303</v>
      </c>
      <c r="B25" s="226" t="s">
        <v>304</v>
      </c>
      <c r="C25" s="223">
        <v>1897</v>
      </c>
      <c r="D25" s="25">
        <v>1865</v>
      </c>
    </row>
    <row r="26" spans="1:4" ht="41.25" customHeight="1">
      <c r="A26" s="17" t="s">
        <v>460</v>
      </c>
      <c r="B26" s="226" t="s">
        <v>504</v>
      </c>
      <c r="C26" s="223">
        <v>968</v>
      </c>
      <c r="D26" s="25">
        <v>1032</v>
      </c>
    </row>
    <row r="27" spans="1:4" ht="26.25" customHeight="1">
      <c r="A27" s="17" t="s">
        <v>265</v>
      </c>
      <c r="B27" s="208" t="s">
        <v>264</v>
      </c>
      <c r="C27" s="223">
        <v>1800</v>
      </c>
      <c r="D27" s="25">
        <v>1800</v>
      </c>
    </row>
    <row r="28" spans="1:4" ht="33.75">
      <c r="A28" s="23" t="s">
        <v>505</v>
      </c>
      <c r="B28" s="195" t="s">
        <v>506</v>
      </c>
      <c r="C28" s="223">
        <v>30</v>
      </c>
      <c r="D28" s="25">
        <v>20</v>
      </c>
    </row>
    <row r="29" spans="1:4" ht="17.25" customHeight="1">
      <c r="A29" s="17" t="s">
        <v>279</v>
      </c>
      <c r="B29" s="226" t="s">
        <v>280</v>
      </c>
      <c r="C29" s="224">
        <f>C30</f>
        <v>620</v>
      </c>
      <c r="D29" s="26">
        <f>D30</f>
        <v>620</v>
      </c>
    </row>
    <row r="30" spans="1:4" ht="12.75">
      <c r="A30" s="17" t="s">
        <v>281</v>
      </c>
      <c r="B30" s="208" t="s">
        <v>282</v>
      </c>
      <c r="C30" s="223">
        <v>620</v>
      </c>
      <c r="D30" s="25">
        <v>620</v>
      </c>
    </row>
    <row r="31" spans="1:4" ht="25.5">
      <c r="A31" s="23" t="s">
        <v>220</v>
      </c>
      <c r="B31" s="24" t="s">
        <v>221</v>
      </c>
      <c r="C31" s="224">
        <f>C32</f>
        <v>1100</v>
      </c>
      <c r="D31" s="26">
        <f>D32</f>
        <v>1100</v>
      </c>
    </row>
    <row r="32" spans="1:4" ht="22.5">
      <c r="A32" s="23" t="s">
        <v>305</v>
      </c>
      <c r="B32" s="195" t="s">
        <v>306</v>
      </c>
      <c r="C32" s="223">
        <v>1100</v>
      </c>
      <c r="D32" s="25">
        <v>1100</v>
      </c>
    </row>
    <row r="33" spans="1:4" ht="25.5">
      <c r="A33" s="23" t="s">
        <v>258</v>
      </c>
      <c r="B33" s="24" t="s">
        <v>259</v>
      </c>
      <c r="C33" s="224">
        <f>C34+C36</f>
        <v>1000</v>
      </c>
      <c r="D33" s="26">
        <f>D34+D36</f>
        <v>1000</v>
      </c>
    </row>
    <row r="34" spans="1:4" ht="22.5">
      <c r="A34" s="23" t="s">
        <v>285</v>
      </c>
      <c r="B34" s="195" t="s">
        <v>507</v>
      </c>
      <c r="C34" s="223">
        <v>1000</v>
      </c>
      <c r="D34" s="25">
        <v>1000</v>
      </c>
    </row>
    <row r="35" spans="1:4" ht="22.5">
      <c r="A35" s="23" t="s">
        <v>99</v>
      </c>
      <c r="B35" s="195" t="s">
        <v>100</v>
      </c>
      <c r="C35" s="223"/>
      <c r="D35" s="25"/>
    </row>
    <row r="36" spans="1:4" ht="22.5">
      <c r="A36" s="23" t="s">
        <v>508</v>
      </c>
      <c r="B36" s="195" t="s">
        <v>307</v>
      </c>
      <c r="C36" s="223"/>
      <c r="D36" s="25"/>
    </row>
    <row r="37" spans="1:4" ht="12.75">
      <c r="A37" s="4" t="s">
        <v>171</v>
      </c>
      <c r="B37" s="222" t="s">
        <v>172</v>
      </c>
      <c r="C37" s="224">
        <f>C38+C39+C40+C41+C42+C43+C44+C45+C46+C47+C48+C50+C49</f>
        <v>550</v>
      </c>
      <c r="D37" s="26">
        <f>D38+D39+D40+D41+D42+D43+D44+D45+D46+D47+D48+D50+D49</f>
        <v>550</v>
      </c>
    </row>
    <row r="38" spans="1:4" ht="36" customHeight="1">
      <c r="A38" s="197" t="s">
        <v>509</v>
      </c>
      <c r="B38" s="195" t="s">
        <v>510</v>
      </c>
      <c r="C38" s="223">
        <v>25</v>
      </c>
      <c r="D38" s="25">
        <v>25</v>
      </c>
    </row>
    <row r="39" spans="1:4" ht="33.75">
      <c r="A39" s="197" t="s">
        <v>511</v>
      </c>
      <c r="B39" s="195" t="s">
        <v>512</v>
      </c>
      <c r="C39" s="223">
        <v>10</v>
      </c>
      <c r="D39" s="25">
        <v>10</v>
      </c>
    </row>
    <row r="40" spans="1:4" ht="33.75">
      <c r="A40" s="197" t="s">
        <v>513</v>
      </c>
      <c r="B40" s="195" t="s">
        <v>514</v>
      </c>
      <c r="C40" s="223">
        <v>6</v>
      </c>
      <c r="D40" s="25">
        <v>6</v>
      </c>
    </row>
    <row r="41" spans="1:4" ht="30.75" customHeight="1">
      <c r="A41" s="197" t="s">
        <v>515</v>
      </c>
      <c r="B41" s="195" t="s">
        <v>516</v>
      </c>
      <c r="C41" s="223">
        <v>42</v>
      </c>
      <c r="D41" s="25">
        <v>42</v>
      </c>
    </row>
    <row r="42" spans="1:4" ht="51">
      <c r="A42" s="205" t="s">
        <v>517</v>
      </c>
      <c r="B42" s="24" t="s">
        <v>518</v>
      </c>
      <c r="C42" s="223"/>
      <c r="D42" s="25"/>
    </row>
    <row r="43" spans="1:4" ht="22.5">
      <c r="A43" s="197" t="s">
        <v>519</v>
      </c>
      <c r="B43" s="195" t="s">
        <v>520</v>
      </c>
      <c r="C43" s="223">
        <v>40</v>
      </c>
      <c r="D43" s="25">
        <v>40</v>
      </c>
    </row>
    <row r="44" spans="1:4" ht="22.5">
      <c r="A44" s="197" t="s">
        <v>521</v>
      </c>
      <c r="B44" s="195" t="s">
        <v>522</v>
      </c>
      <c r="C44" s="223">
        <v>10</v>
      </c>
      <c r="D44" s="25">
        <v>10</v>
      </c>
    </row>
    <row r="45" spans="1:4" ht="12.75">
      <c r="A45" s="197" t="s">
        <v>523</v>
      </c>
      <c r="B45" s="195" t="s">
        <v>524</v>
      </c>
      <c r="C45" s="223">
        <v>50</v>
      </c>
      <c r="D45" s="25">
        <v>50</v>
      </c>
    </row>
    <row r="46" spans="1:4" ht="27" customHeight="1" hidden="1">
      <c r="A46" s="197" t="s">
        <v>525</v>
      </c>
      <c r="B46" s="198" t="s">
        <v>526</v>
      </c>
      <c r="C46" s="223"/>
      <c r="D46" s="25"/>
    </row>
    <row r="47" spans="1:4" ht="21.75" customHeight="1" hidden="1">
      <c r="A47" s="205" t="s">
        <v>527</v>
      </c>
      <c r="B47" s="195" t="s">
        <v>528</v>
      </c>
      <c r="C47" s="223"/>
      <c r="D47" s="25"/>
    </row>
    <row r="48" spans="1:4" ht="22.5" hidden="1">
      <c r="A48" s="197" t="s">
        <v>529</v>
      </c>
      <c r="B48" s="195" t="s">
        <v>530</v>
      </c>
      <c r="C48" s="223"/>
      <c r="D48" s="25"/>
    </row>
    <row r="49" spans="1:4" ht="22.5">
      <c r="A49" s="197" t="s">
        <v>566</v>
      </c>
      <c r="B49" s="195" t="s">
        <v>576</v>
      </c>
      <c r="C49" s="223">
        <v>10</v>
      </c>
      <c r="D49" s="25">
        <v>10</v>
      </c>
    </row>
    <row r="50" spans="1:4" ht="22.5">
      <c r="A50" s="197" t="s">
        <v>531</v>
      </c>
      <c r="B50" s="198" t="s">
        <v>532</v>
      </c>
      <c r="C50" s="223">
        <v>357</v>
      </c>
      <c r="D50" s="25">
        <v>357</v>
      </c>
    </row>
    <row r="51" spans="1:4" ht="12.75">
      <c r="A51" s="4" t="s">
        <v>173</v>
      </c>
      <c r="B51" s="222" t="s">
        <v>174</v>
      </c>
      <c r="C51" s="224">
        <f>C52+C53</f>
        <v>0</v>
      </c>
      <c r="D51" s="26">
        <f>D52+D53</f>
        <v>0</v>
      </c>
    </row>
    <row r="52" spans="1:4" ht="25.5">
      <c r="A52" s="4" t="s">
        <v>533</v>
      </c>
      <c r="B52" s="222" t="s">
        <v>534</v>
      </c>
      <c r="C52" s="223"/>
      <c r="D52" s="25"/>
    </row>
    <row r="53" spans="1:4" ht="12.75">
      <c r="A53" s="17" t="s">
        <v>535</v>
      </c>
      <c r="B53" s="226" t="s">
        <v>308</v>
      </c>
      <c r="C53" s="223"/>
      <c r="D53" s="25"/>
    </row>
    <row r="54" spans="1:4" s="5" customFormat="1" ht="35.25" customHeight="1">
      <c r="A54" s="59">
        <v>2000000000000000</v>
      </c>
      <c r="B54" s="253" t="s">
        <v>409</v>
      </c>
      <c r="C54" s="224">
        <f>C55+C57+C63+C64+C65+C66+C68+C83+C81+C82+C56+C67+C90+C91+C80+C58</f>
        <v>155723.59999999998</v>
      </c>
      <c r="D54" s="26">
        <f>D55+D57+D63+D64+D65+D66+D68+D83+D81+D82+D56+D67+D90+D91+D80+D58</f>
        <v>156512.09999999998</v>
      </c>
    </row>
    <row r="55" spans="1:4" ht="21" customHeight="1">
      <c r="A55" s="205" t="s">
        <v>286</v>
      </c>
      <c r="B55" s="206" t="s">
        <v>443</v>
      </c>
      <c r="C55" s="223">
        <v>58564</v>
      </c>
      <c r="D55" s="25">
        <v>59246</v>
      </c>
    </row>
    <row r="56" spans="1:4" ht="22.5" hidden="1">
      <c r="A56" s="205" t="s">
        <v>536</v>
      </c>
      <c r="B56" s="206" t="s">
        <v>577</v>
      </c>
      <c r="C56" s="223"/>
      <c r="D56" s="25"/>
    </row>
    <row r="57" spans="1:4" ht="33" customHeight="1">
      <c r="A57" s="205" t="s">
        <v>410</v>
      </c>
      <c r="B57" s="206" t="s">
        <v>411</v>
      </c>
      <c r="C57" s="223">
        <v>1681.5</v>
      </c>
      <c r="D57" s="25">
        <v>1681.5</v>
      </c>
    </row>
    <row r="58" spans="1:4" ht="0.75" customHeight="1" hidden="1">
      <c r="A58" s="205" t="s">
        <v>578</v>
      </c>
      <c r="B58" s="209" t="s">
        <v>539</v>
      </c>
      <c r="C58" s="223"/>
      <c r="D58" s="25"/>
    </row>
    <row r="59" spans="1:4" ht="33.75" hidden="1">
      <c r="A59" s="205" t="s">
        <v>583</v>
      </c>
      <c r="B59" s="206" t="s">
        <v>101</v>
      </c>
      <c r="C59" s="223"/>
      <c r="D59" s="25"/>
    </row>
    <row r="60" spans="1:4" ht="33.75" hidden="1">
      <c r="A60" s="205" t="s">
        <v>584</v>
      </c>
      <c r="B60" s="206" t="s">
        <v>102</v>
      </c>
      <c r="C60" s="223"/>
      <c r="D60" s="25"/>
    </row>
    <row r="61" spans="1:4" ht="24.75" customHeight="1" hidden="1">
      <c r="A61" s="205" t="s">
        <v>547</v>
      </c>
      <c r="B61" s="206" t="s">
        <v>103</v>
      </c>
      <c r="C61" s="223"/>
      <c r="D61" s="25"/>
    </row>
    <row r="62" spans="1:4" ht="22.5" hidden="1">
      <c r="A62" s="205" t="s">
        <v>588</v>
      </c>
      <c r="B62" s="206" t="s">
        <v>107</v>
      </c>
      <c r="C62" s="223"/>
      <c r="D62" s="25"/>
    </row>
    <row r="63" spans="1:4" ht="22.5">
      <c r="A63" s="205" t="s">
        <v>412</v>
      </c>
      <c r="B63" s="206" t="s">
        <v>440</v>
      </c>
      <c r="C63" s="223">
        <v>435.7</v>
      </c>
      <c r="D63" s="25">
        <v>435.7</v>
      </c>
    </row>
    <row r="64" spans="1:4" ht="33.75">
      <c r="A64" s="205" t="s">
        <v>413</v>
      </c>
      <c r="B64" s="206" t="s">
        <v>414</v>
      </c>
      <c r="C64" s="223">
        <v>751.2</v>
      </c>
      <c r="D64" s="25">
        <v>751.2</v>
      </c>
    </row>
    <row r="65" spans="1:4" ht="33.75">
      <c r="A65" s="205" t="s">
        <v>415</v>
      </c>
      <c r="B65" s="206" t="s">
        <v>416</v>
      </c>
      <c r="C65" s="223">
        <v>69.9</v>
      </c>
      <c r="D65" s="25">
        <v>69.9</v>
      </c>
    </row>
    <row r="66" spans="1:4" ht="0.75" customHeight="1" hidden="1">
      <c r="A66" s="205" t="s">
        <v>417</v>
      </c>
      <c r="B66" s="206" t="s">
        <v>418</v>
      </c>
      <c r="C66" s="223"/>
      <c r="D66" s="25"/>
    </row>
    <row r="67" spans="1:4" ht="12.75" hidden="1">
      <c r="A67" s="205" t="s">
        <v>108</v>
      </c>
      <c r="B67" s="206" t="s">
        <v>579</v>
      </c>
      <c r="C67" s="223"/>
      <c r="D67" s="25"/>
    </row>
    <row r="68" spans="1:4" s="5" customFormat="1" ht="22.5" customHeight="1">
      <c r="A68" s="211" t="s">
        <v>419</v>
      </c>
      <c r="B68" s="228" t="s">
        <v>420</v>
      </c>
      <c r="C68" s="224">
        <f>C70+C71+C72+C73+C74+C75+C76+C79+C77+C78</f>
        <v>11391.499999999998</v>
      </c>
      <c r="D68" s="26">
        <f>D70+D71+D72+D73+D74+D75+D76+D79+D77+D78</f>
        <v>11391.499999999998</v>
      </c>
    </row>
    <row r="69" spans="1:4" ht="12.75">
      <c r="A69" s="197"/>
      <c r="B69" s="206" t="s">
        <v>421</v>
      </c>
      <c r="C69" s="223"/>
      <c r="D69" s="25"/>
    </row>
    <row r="70" spans="1:4" ht="33.75">
      <c r="A70" s="197" t="s">
        <v>419</v>
      </c>
      <c r="B70" s="229" t="s">
        <v>422</v>
      </c>
      <c r="C70" s="223">
        <v>9417</v>
      </c>
      <c r="D70" s="25">
        <v>9417</v>
      </c>
    </row>
    <row r="71" spans="1:4" ht="24" customHeight="1">
      <c r="A71" s="197" t="s">
        <v>419</v>
      </c>
      <c r="B71" s="229" t="s">
        <v>423</v>
      </c>
      <c r="C71" s="223">
        <v>230.8</v>
      </c>
      <c r="D71" s="25">
        <v>230.8</v>
      </c>
    </row>
    <row r="72" spans="1:4" ht="21.75" customHeight="1">
      <c r="A72" s="197" t="s">
        <v>419</v>
      </c>
      <c r="B72" s="229" t="s">
        <v>424</v>
      </c>
      <c r="C72" s="223">
        <v>203.5</v>
      </c>
      <c r="D72" s="25">
        <v>203.5</v>
      </c>
    </row>
    <row r="73" spans="1:4" ht="22.5" hidden="1">
      <c r="A73" s="197" t="s">
        <v>419</v>
      </c>
      <c r="B73" s="229" t="s">
        <v>425</v>
      </c>
      <c r="C73" s="223"/>
      <c r="D73" s="25"/>
    </row>
    <row r="74" spans="1:4" ht="12.75" hidden="1">
      <c r="A74" s="197" t="s">
        <v>419</v>
      </c>
      <c r="B74" s="229" t="s">
        <v>434</v>
      </c>
      <c r="C74" s="223"/>
      <c r="D74" s="25"/>
    </row>
    <row r="75" spans="1:4" ht="33.75" hidden="1">
      <c r="A75" s="197" t="s">
        <v>419</v>
      </c>
      <c r="B75" s="229" t="s">
        <v>537</v>
      </c>
      <c r="C75" s="223"/>
      <c r="D75" s="25"/>
    </row>
    <row r="76" spans="1:4" ht="21.75" customHeight="1">
      <c r="A76" s="197" t="s">
        <v>419</v>
      </c>
      <c r="B76" s="229" t="s">
        <v>447</v>
      </c>
      <c r="C76" s="223">
        <v>749.3</v>
      </c>
      <c r="D76" s="25">
        <v>749.3</v>
      </c>
    </row>
    <row r="77" spans="1:4" ht="33.75" hidden="1">
      <c r="A77" s="197" t="s">
        <v>419</v>
      </c>
      <c r="B77" s="230" t="s">
        <v>540</v>
      </c>
      <c r="C77" s="223"/>
      <c r="D77" s="25"/>
    </row>
    <row r="78" spans="1:4" ht="22.5">
      <c r="A78" s="197" t="s">
        <v>419</v>
      </c>
      <c r="B78" s="230" t="s">
        <v>557</v>
      </c>
      <c r="C78" s="223">
        <v>587.4</v>
      </c>
      <c r="D78" s="25">
        <v>587.4</v>
      </c>
    </row>
    <row r="79" spans="1:4" ht="21.75" customHeight="1">
      <c r="A79" s="197" t="s">
        <v>419</v>
      </c>
      <c r="B79" s="229" t="s">
        <v>448</v>
      </c>
      <c r="C79" s="223">
        <v>203.5</v>
      </c>
      <c r="D79" s="25">
        <v>203.5</v>
      </c>
    </row>
    <row r="80" spans="1:4" ht="12.75" hidden="1">
      <c r="A80" s="197" t="s">
        <v>598</v>
      </c>
      <c r="B80" s="206" t="s">
        <v>109</v>
      </c>
      <c r="C80" s="223"/>
      <c r="D80" s="25"/>
    </row>
    <row r="81" spans="1:4" ht="33.75">
      <c r="A81" s="205" t="s">
        <v>426</v>
      </c>
      <c r="B81" s="207" t="s">
        <v>427</v>
      </c>
      <c r="C81" s="223">
        <v>2274.5</v>
      </c>
      <c r="D81" s="25">
        <v>2274.5</v>
      </c>
    </row>
    <row r="82" spans="1:4" ht="45.75" customHeight="1">
      <c r="A82" s="205" t="s">
        <v>428</v>
      </c>
      <c r="B82" s="208" t="s">
        <v>429</v>
      </c>
      <c r="C82" s="223">
        <v>824</v>
      </c>
      <c r="D82" s="25">
        <v>930.5</v>
      </c>
    </row>
    <row r="83" spans="1:4" s="5" customFormat="1" ht="12.75">
      <c r="A83" s="60" t="s">
        <v>287</v>
      </c>
      <c r="B83" s="231" t="s">
        <v>430</v>
      </c>
      <c r="C83" s="254">
        <f>C85+C87+C88+C89+C86</f>
        <v>79731.3</v>
      </c>
      <c r="D83" s="254">
        <f>D85+D87+D88+D89+D86</f>
        <v>79731.3</v>
      </c>
    </row>
    <row r="84" spans="1:4" ht="9" customHeight="1">
      <c r="A84" s="197"/>
      <c r="B84" s="208" t="s">
        <v>421</v>
      </c>
      <c r="C84" s="223"/>
      <c r="D84" s="25"/>
    </row>
    <row r="85" spans="1:4" ht="21" customHeight="1">
      <c r="A85" s="197" t="s">
        <v>287</v>
      </c>
      <c r="B85" s="229" t="s">
        <v>431</v>
      </c>
      <c r="C85" s="25">
        <f>68775.2+10061.8</f>
        <v>78837</v>
      </c>
      <c r="D85" s="25">
        <f>68775.2+10061.8</f>
        <v>78837</v>
      </c>
    </row>
    <row r="86" spans="1:4" ht="12.75" hidden="1">
      <c r="A86" s="252"/>
      <c r="B86" s="229"/>
      <c r="C86" s="158"/>
      <c r="D86" s="25"/>
    </row>
    <row r="87" spans="1:4" ht="30.75" customHeight="1">
      <c r="A87" s="197" t="s">
        <v>287</v>
      </c>
      <c r="B87" s="250" t="s">
        <v>538</v>
      </c>
      <c r="C87" s="25">
        <v>835.8</v>
      </c>
      <c r="D87" s="25">
        <v>835.8</v>
      </c>
    </row>
    <row r="88" spans="1:4" ht="19.5" customHeight="1">
      <c r="A88" s="197" t="s">
        <v>287</v>
      </c>
      <c r="B88" s="230" t="s">
        <v>110</v>
      </c>
      <c r="C88" s="25">
        <v>58.5</v>
      </c>
      <c r="D88" s="25">
        <v>58.5</v>
      </c>
    </row>
    <row r="89" spans="1:4" ht="11.25" customHeight="1" hidden="1">
      <c r="A89" s="197" t="s">
        <v>287</v>
      </c>
      <c r="B89" s="230" t="s">
        <v>580</v>
      </c>
      <c r="C89" s="25"/>
      <c r="D89" s="25"/>
    </row>
    <row r="90" spans="1:4" ht="11.25" customHeight="1" hidden="1">
      <c r="A90" s="197" t="s">
        <v>441</v>
      </c>
      <c r="B90" s="209" t="s">
        <v>111</v>
      </c>
      <c r="C90" s="25"/>
      <c r="D90" s="25"/>
    </row>
    <row r="91" spans="1:4" ht="21.75" customHeight="1">
      <c r="A91" s="251" t="s">
        <v>441</v>
      </c>
      <c r="B91" s="209" t="s">
        <v>111</v>
      </c>
      <c r="C91" s="158"/>
      <c r="D91" s="25"/>
    </row>
    <row r="92" spans="1:4" ht="21.75" customHeight="1">
      <c r="A92" s="251" t="s">
        <v>441</v>
      </c>
      <c r="B92" s="209" t="s">
        <v>112</v>
      </c>
      <c r="C92" s="158"/>
      <c r="D92" s="25"/>
    </row>
    <row r="93" spans="1:4" ht="4.5" customHeight="1" hidden="1">
      <c r="A93" s="251"/>
      <c r="B93" s="209"/>
      <c r="C93" s="158"/>
      <c r="D93" s="25"/>
    </row>
    <row r="94" spans="1:4" ht="12.75">
      <c r="A94" s="251" t="s">
        <v>445</v>
      </c>
      <c r="B94" s="209" t="s">
        <v>446</v>
      </c>
      <c r="C94" s="158"/>
      <c r="D94" s="25"/>
    </row>
    <row r="95" spans="1:4" ht="12.75">
      <c r="A95" s="26"/>
      <c r="B95" s="26" t="s">
        <v>175</v>
      </c>
      <c r="C95" s="232">
        <f>C54+C9</f>
        <v>180863.59999999998</v>
      </c>
      <c r="D95" s="232">
        <f>D54+D9</f>
        <v>181674.09999999998</v>
      </c>
    </row>
  </sheetData>
  <sheetProtection/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pane xSplit="3" ySplit="9" topLeftCell="D35" activePane="bottomRight" state="frozen"/>
      <selection pane="topLeft" activeCell="G202" activeCellId="1" sqref="G184 G202"/>
      <selection pane="topRight" activeCell="G202" activeCellId="1" sqref="G184 G202"/>
      <selection pane="bottomLeft" activeCell="G202" activeCellId="1" sqref="G184 G202"/>
      <selection pane="bottomRight" activeCell="D49" sqref="D49"/>
    </sheetView>
  </sheetViews>
  <sheetFormatPr defaultColWidth="9.00390625" defaultRowHeight="12.75"/>
  <cols>
    <col min="1" max="1" width="65.875" style="3" customWidth="1"/>
    <col min="2" max="2" width="7.625" style="136" customWidth="1"/>
    <col min="3" max="3" width="3.25390625" style="112" bestFit="1" customWidth="1"/>
    <col min="4" max="4" width="11.00390625" style="3" customWidth="1"/>
    <col min="5" max="16384" width="9.125" style="3" customWidth="1"/>
  </cols>
  <sheetData>
    <row r="1" spans="1:4" ht="12.75">
      <c r="A1" s="112"/>
      <c r="B1" s="3"/>
      <c r="C1" s="3"/>
      <c r="D1" s="21" t="s">
        <v>75</v>
      </c>
    </row>
    <row r="2" spans="1:4" ht="12.75">
      <c r="A2" s="112"/>
      <c r="B2" s="113"/>
      <c r="C2" s="113"/>
      <c r="D2" s="21" t="s">
        <v>294</v>
      </c>
    </row>
    <row r="3" spans="1:4" ht="12.75">
      <c r="A3" s="112"/>
      <c r="B3" s="113"/>
      <c r="C3" s="113"/>
      <c r="D3" s="21" t="s">
        <v>158</v>
      </c>
    </row>
    <row r="4" spans="1:4" ht="12.75">
      <c r="A4" s="112"/>
      <c r="B4" s="113"/>
      <c r="C4" s="113"/>
      <c r="D4" s="21" t="s">
        <v>541</v>
      </c>
    </row>
    <row r="5" spans="1:4" ht="12.75">
      <c r="A5" s="112"/>
      <c r="B5" s="113"/>
      <c r="C5" s="113"/>
      <c r="D5" s="112"/>
    </row>
    <row r="6" spans="1:4" ht="12.75">
      <c r="A6" s="112"/>
      <c r="B6" s="113"/>
      <c r="C6" s="113"/>
      <c r="D6" s="113"/>
    </row>
    <row r="7" spans="1:4" ht="30.75" customHeight="1">
      <c r="A7" s="276" t="s">
        <v>622</v>
      </c>
      <c r="B7" s="276"/>
      <c r="C7" s="276"/>
      <c r="D7" s="276"/>
    </row>
    <row r="8" spans="1:3" ht="12.75">
      <c r="A8" s="112"/>
      <c r="B8" s="3"/>
      <c r="C8" s="3"/>
    </row>
    <row r="9" spans="1:4" s="64" customFormat="1" ht="12.75">
      <c r="A9" s="114" t="s">
        <v>177</v>
      </c>
      <c r="B9" s="115" t="s">
        <v>178</v>
      </c>
      <c r="C9" s="116" t="s">
        <v>179</v>
      </c>
      <c r="D9" s="116" t="s">
        <v>273</v>
      </c>
    </row>
    <row r="10" spans="1:4" ht="12.75">
      <c r="A10" s="117" t="s">
        <v>180</v>
      </c>
      <c r="B10" s="118" t="s">
        <v>181</v>
      </c>
      <c r="C10" s="119"/>
      <c r="D10" s="143">
        <f>D12+D13+D14+D15+D16+D17+D11</f>
        <v>19174.530000000002</v>
      </c>
    </row>
    <row r="11" spans="1:4" ht="25.5">
      <c r="A11" s="120" t="s">
        <v>462</v>
      </c>
      <c r="B11" s="121" t="s">
        <v>181</v>
      </c>
      <c r="C11" s="122" t="s">
        <v>201</v>
      </c>
      <c r="D11" s="144">
        <v>1034.47</v>
      </c>
    </row>
    <row r="12" spans="1:4" ht="21.75" customHeight="1">
      <c r="A12" s="124" t="s">
        <v>182</v>
      </c>
      <c r="B12" s="125" t="s">
        <v>181</v>
      </c>
      <c r="C12" s="125" t="s">
        <v>183</v>
      </c>
      <c r="D12" s="145">
        <v>1606.2</v>
      </c>
    </row>
    <row r="13" spans="1:4" ht="38.25">
      <c r="A13" s="124" t="s">
        <v>184</v>
      </c>
      <c r="B13" s="125" t="s">
        <v>181</v>
      </c>
      <c r="C13" s="125" t="s">
        <v>185</v>
      </c>
      <c r="D13" s="145">
        <v>12633</v>
      </c>
    </row>
    <row r="14" spans="1:4" ht="25.5">
      <c r="A14" s="124" t="s">
        <v>187</v>
      </c>
      <c r="B14" s="125" t="s">
        <v>181</v>
      </c>
      <c r="C14" s="125">
        <v>6</v>
      </c>
      <c r="D14" s="145">
        <v>2158.05</v>
      </c>
    </row>
    <row r="15" spans="1:4" ht="12.75">
      <c r="A15" s="120" t="s">
        <v>188</v>
      </c>
      <c r="B15" s="121" t="s">
        <v>181</v>
      </c>
      <c r="C15" s="121">
        <v>7</v>
      </c>
      <c r="D15" s="144"/>
    </row>
    <row r="16" spans="1:4" ht="12.75">
      <c r="A16" s="126" t="s">
        <v>189</v>
      </c>
      <c r="B16" s="121" t="s">
        <v>181</v>
      </c>
      <c r="C16" s="121" t="s">
        <v>342</v>
      </c>
      <c r="D16" s="144">
        <f>300</f>
        <v>300</v>
      </c>
    </row>
    <row r="17" spans="1:4" ht="12.75">
      <c r="A17" s="120" t="s">
        <v>190</v>
      </c>
      <c r="B17" s="121" t="s">
        <v>181</v>
      </c>
      <c r="C17" s="121" t="s">
        <v>343</v>
      </c>
      <c r="D17" s="144">
        <f>369.31+435.7+230.8+203.5+203.5</f>
        <v>1442.81</v>
      </c>
    </row>
    <row r="18" spans="1:4" s="5" customFormat="1" ht="12.75">
      <c r="A18" s="117" t="s">
        <v>191</v>
      </c>
      <c r="B18" s="118" t="s">
        <v>185</v>
      </c>
      <c r="C18" s="119"/>
      <c r="D18" s="143">
        <f>D20+D21</f>
        <v>5001.79</v>
      </c>
    </row>
    <row r="19" spans="1:4" s="5" customFormat="1" ht="12.75">
      <c r="A19" s="127" t="s">
        <v>594</v>
      </c>
      <c r="B19" s="121" t="s">
        <v>185</v>
      </c>
      <c r="C19" s="122" t="s">
        <v>181</v>
      </c>
      <c r="D19" s="144"/>
    </row>
    <row r="20" spans="1:4" ht="12.75">
      <c r="A20" s="126" t="s">
        <v>192</v>
      </c>
      <c r="B20" s="121" t="s">
        <v>185</v>
      </c>
      <c r="C20" s="121" t="s">
        <v>194</v>
      </c>
      <c r="D20" s="144">
        <v>2604.9</v>
      </c>
    </row>
    <row r="21" spans="1:4" ht="12.75">
      <c r="A21" s="126" t="s">
        <v>288</v>
      </c>
      <c r="B21" s="121" t="s">
        <v>185</v>
      </c>
      <c r="C21" s="121" t="s">
        <v>342</v>
      </c>
      <c r="D21" s="144">
        <f>1099.77+607.12+500+40+100+50</f>
        <v>2396.89</v>
      </c>
    </row>
    <row r="22" spans="1:4" s="5" customFormat="1" ht="12.75">
      <c r="A22" s="117" t="s">
        <v>193</v>
      </c>
      <c r="B22" s="118" t="s">
        <v>194</v>
      </c>
      <c r="C22" s="119"/>
      <c r="D22" s="143">
        <f>D23+D24+D25</f>
        <v>500.24</v>
      </c>
    </row>
    <row r="23" spans="1:4" ht="12.75">
      <c r="A23" s="120" t="s">
        <v>195</v>
      </c>
      <c r="B23" s="121" t="s">
        <v>194</v>
      </c>
      <c r="C23" s="121">
        <v>1</v>
      </c>
      <c r="D23" s="144"/>
    </row>
    <row r="24" spans="1:4" ht="12.75">
      <c r="A24" s="120" t="s">
        <v>196</v>
      </c>
      <c r="B24" s="121" t="s">
        <v>194</v>
      </c>
      <c r="C24" s="121" t="s">
        <v>201</v>
      </c>
      <c r="D24" s="144"/>
    </row>
    <row r="25" spans="1:4" ht="12.75">
      <c r="A25" s="120" t="s">
        <v>360</v>
      </c>
      <c r="B25" s="121" t="s">
        <v>194</v>
      </c>
      <c r="C25" s="121" t="s">
        <v>183</v>
      </c>
      <c r="D25" s="144">
        <v>500.24</v>
      </c>
    </row>
    <row r="26" spans="1:4" s="5" customFormat="1" ht="12.75">
      <c r="A26" s="117" t="s">
        <v>198</v>
      </c>
      <c r="B26" s="118" t="s">
        <v>199</v>
      </c>
      <c r="C26" s="119"/>
      <c r="D26" s="143">
        <f>D27+D28+D29+D30</f>
        <v>114919.7</v>
      </c>
    </row>
    <row r="27" spans="1:4" ht="12.75" customHeight="1">
      <c r="A27" s="126" t="s">
        <v>200</v>
      </c>
      <c r="B27" s="121" t="s">
        <v>199</v>
      </c>
      <c r="C27" s="121" t="s">
        <v>201</v>
      </c>
      <c r="D27" s="144">
        <f>104626.27+2583.01+913+2752.79</f>
        <v>110875.06999999999</v>
      </c>
    </row>
    <row r="28" spans="1:4" ht="12.75" hidden="1">
      <c r="A28" s="126" t="s">
        <v>463</v>
      </c>
      <c r="B28" s="121" t="s">
        <v>199</v>
      </c>
      <c r="C28" s="121" t="s">
        <v>181</v>
      </c>
      <c r="D28" s="144"/>
    </row>
    <row r="29" spans="1:4" ht="12.75">
      <c r="A29" s="126" t="s">
        <v>202</v>
      </c>
      <c r="B29" s="121" t="s">
        <v>199</v>
      </c>
      <c r="C29" s="121" t="s">
        <v>199</v>
      </c>
      <c r="D29" s="144">
        <f>43.35+182.74+215.15</f>
        <v>441.24</v>
      </c>
    </row>
    <row r="30" spans="1:4" ht="12.75">
      <c r="A30" s="126" t="s">
        <v>203</v>
      </c>
      <c r="B30" s="121" t="s">
        <v>199</v>
      </c>
      <c r="C30" s="121" t="s">
        <v>210</v>
      </c>
      <c r="D30" s="123">
        <f>2793.79+734.6+75</f>
        <v>3603.39</v>
      </c>
    </row>
    <row r="31" spans="1:4" s="5" customFormat="1" ht="19.5" customHeight="1">
      <c r="A31" s="117" t="s">
        <v>204</v>
      </c>
      <c r="B31" s="118" t="s">
        <v>205</v>
      </c>
      <c r="C31" s="119"/>
      <c r="D31" s="143">
        <f>D32+D33+D34</f>
        <v>7064.53</v>
      </c>
    </row>
    <row r="32" spans="1:4" ht="12.75">
      <c r="A32" s="126" t="s">
        <v>206</v>
      </c>
      <c r="B32" s="121" t="s">
        <v>205</v>
      </c>
      <c r="C32" s="121" t="s">
        <v>181</v>
      </c>
      <c r="D32" s="144">
        <f>2684.81+2972.27</f>
        <v>5657.08</v>
      </c>
    </row>
    <row r="33" spans="1:4" ht="12.75">
      <c r="A33" s="126" t="s">
        <v>207</v>
      </c>
      <c r="B33" s="121" t="s">
        <v>205</v>
      </c>
      <c r="C33" s="121" t="s">
        <v>183</v>
      </c>
      <c r="D33" s="144">
        <v>322</v>
      </c>
    </row>
    <row r="34" spans="1:4" ht="25.5">
      <c r="A34" s="128" t="s">
        <v>208</v>
      </c>
      <c r="B34" s="125" t="s">
        <v>205</v>
      </c>
      <c r="C34" s="125" t="s">
        <v>197</v>
      </c>
      <c r="D34" s="145">
        <f>668.75+416.7</f>
        <v>1085.45</v>
      </c>
    </row>
    <row r="35" spans="1:4" s="5" customFormat="1" ht="12.75">
      <c r="A35" s="117" t="s">
        <v>209</v>
      </c>
      <c r="B35" s="118" t="s">
        <v>210</v>
      </c>
      <c r="C35" s="119"/>
      <c r="D35" s="143">
        <f>D36+D39+D40+D37+D38</f>
        <v>14051.009999999998</v>
      </c>
    </row>
    <row r="36" spans="1:4" ht="12.75">
      <c r="A36" s="126" t="s">
        <v>345</v>
      </c>
      <c r="B36" s="121" t="s">
        <v>210</v>
      </c>
      <c r="C36" s="121" t="s">
        <v>181</v>
      </c>
      <c r="D36" s="144">
        <f>1599.74+200+489</f>
        <v>2288.74</v>
      </c>
    </row>
    <row r="37" spans="1:4" ht="12.75">
      <c r="A37" s="126" t="s">
        <v>346</v>
      </c>
      <c r="B37" s="121" t="s">
        <v>210</v>
      </c>
      <c r="C37" s="121" t="s">
        <v>201</v>
      </c>
      <c r="D37" s="144">
        <f>389.67+6052.69+1681.5+222.6</f>
        <v>8346.46</v>
      </c>
    </row>
    <row r="38" spans="1:4" ht="12.75">
      <c r="A38" s="126" t="s">
        <v>347</v>
      </c>
      <c r="B38" s="121" t="s">
        <v>210</v>
      </c>
      <c r="C38" s="121" t="s">
        <v>185</v>
      </c>
      <c r="D38" s="144">
        <v>2330.61</v>
      </c>
    </row>
    <row r="39" spans="1:4" ht="12.75">
      <c r="A39" s="126" t="s">
        <v>344</v>
      </c>
      <c r="B39" s="121" t="s">
        <v>210</v>
      </c>
      <c r="C39" s="121" t="s">
        <v>205</v>
      </c>
      <c r="D39" s="144">
        <f>150</f>
        <v>150</v>
      </c>
    </row>
    <row r="40" spans="1:4" ht="12.75">
      <c r="A40" s="126" t="s">
        <v>212</v>
      </c>
      <c r="B40" s="121" t="s">
        <v>210</v>
      </c>
      <c r="C40" s="121" t="s">
        <v>234</v>
      </c>
      <c r="D40" s="144">
        <v>935.2</v>
      </c>
    </row>
    <row r="41" spans="1:4" s="5" customFormat="1" ht="12.75">
      <c r="A41" s="117" t="s">
        <v>213</v>
      </c>
      <c r="B41" s="118">
        <v>10</v>
      </c>
      <c r="C41" s="119"/>
      <c r="D41" s="143">
        <f>D42+D43+D44+D45+D46</f>
        <v>7116.8</v>
      </c>
    </row>
    <row r="42" spans="1:4" ht="12.75">
      <c r="A42" s="126" t="s">
        <v>214</v>
      </c>
      <c r="B42" s="121">
        <v>10</v>
      </c>
      <c r="C42" s="121">
        <v>1</v>
      </c>
      <c r="D42" s="144">
        <f>96+609.9</f>
        <v>705.9</v>
      </c>
    </row>
    <row r="43" spans="1:4" ht="12.75">
      <c r="A43" s="126" t="s">
        <v>215</v>
      </c>
      <c r="B43" s="121">
        <v>10</v>
      </c>
      <c r="C43" s="121">
        <v>2</v>
      </c>
      <c r="D43" s="144"/>
    </row>
    <row r="44" spans="1:4" ht="12.75">
      <c r="A44" s="126" t="s">
        <v>216</v>
      </c>
      <c r="B44" s="121">
        <v>10</v>
      </c>
      <c r="C44" s="121">
        <v>3</v>
      </c>
      <c r="D44" s="144">
        <f>591.8+245.2+395.5+625+75+587.4+50.3</f>
        <v>2570.2000000000003</v>
      </c>
    </row>
    <row r="45" spans="1:4" ht="12.75">
      <c r="A45" s="126" t="s">
        <v>348</v>
      </c>
      <c r="B45" s="121">
        <v>10</v>
      </c>
      <c r="C45" s="121">
        <v>4</v>
      </c>
      <c r="D45" s="144">
        <f>2344.4+747</f>
        <v>3091.4</v>
      </c>
    </row>
    <row r="46" spans="1:4" ht="12.75">
      <c r="A46" s="126" t="s">
        <v>217</v>
      </c>
      <c r="B46" s="121">
        <v>10</v>
      </c>
      <c r="C46" s="121">
        <v>6</v>
      </c>
      <c r="D46" s="144">
        <f>171.7+577.6</f>
        <v>749.3</v>
      </c>
    </row>
    <row r="47" spans="1:4" s="5" customFormat="1" ht="12.75">
      <c r="A47" s="117" t="s">
        <v>218</v>
      </c>
      <c r="B47" s="118">
        <v>11</v>
      </c>
      <c r="C47" s="119"/>
      <c r="D47" s="143">
        <f>D48</f>
        <v>17225.5</v>
      </c>
    </row>
    <row r="48" spans="1:4" ht="12.75">
      <c r="A48" s="126" t="s">
        <v>467</v>
      </c>
      <c r="B48" s="121">
        <v>11</v>
      </c>
      <c r="C48" s="121"/>
      <c r="D48" s="144">
        <f>D49+D51+D52+D50</f>
        <v>17225.5</v>
      </c>
    </row>
    <row r="49" spans="1:4" ht="12.75">
      <c r="A49" s="120" t="s">
        <v>219</v>
      </c>
      <c r="B49" s="121">
        <v>11</v>
      </c>
      <c r="C49" s="121" t="s">
        <v>181</v>
      </c>
      <c r="D49" s="144">
        <f>13492.2+557.1</f>
        <v>14049.300000000001</v>
      </c>
    </row>
    <row r="50" spans="1:4" ht="12.75" hidden="1">
      <c r="A50" s="120" t="s">
        <v>542</v>
      </c>
      <c r="B50" s="121" t="s">
        <v>251</v>
      </c>
      <c r="C50" s="121" t="s">
        <v>201</v>
      </c>
      <c r="D50" s="146"/>
    </row>
    <row r="51" spans="1:4" ht="12.75">
      <c r="A51" s="120" t="s">
        <v>260</v>
      </c>
      <c r="B51" s="121" t="s">
        <v>251</v>
      </c>
      <c r="C51" s="121" t="s">
        <v>183</v>
      </c>
      <c r="D51" s="146">
        <v>751.2</v>
      </c>
    </row>
    <row r="52" spans="1:4" ht="12" customHeight="1">
      <c r="A52" s="120" t="s">
        <v>436</v>
      </c>
      <c r="B52" s="121" t="s">
        <v>251</v>
      </c>
      <c r="C52" s="121" t="s">
        <v>185</v>
      </c>
      <c r="D52" s="146">
        <v>2425</v>
      </c>
    </row>
    <row r="53" spans="1:4" ht="12" customHeight="1">
      <c r="A53" s="120"/>
      <c r="B53" s="121"/>
      <c r="C53" s="121"/>
      <c r="D53" s="146"/>
    </row>
    <row r="54" spans="1:4" ht="12.75">
      <c r="A54" s="130"/>
      <c r="B54" s="121"/>
      <c r="C54" s="121"/>
      <c r="D54" s="146"/>
    </row>
    <row r="55" spans="1:4" s="5" customFormat="1" ht="14.25" customHeight="1">
      <c r="A55" s="26" t="s">
        <v>268</v>
      </c>
      <c r="B55" s="118">
        <v>0</v>
      </c>
      <c r="C55" s="118">
        <v>0</v>
      </c>
      <c r="D55" s="147">
        <f>D10+D18+D22+D26+D31+D35+D41+D47</f>
        <v>185054.1</v>
      </c>
    </row>
  </sheetData>
  <sheetProtection/>
  <mergeCells count="1">
    <mergeCell ref="A7:D7"/>
  </mergeCells>
  <printOptions/>
  <pageMargins left="0.69" right="0" top="0.5" bottom="0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24">
      <selection activeCell="D47" sqref="D47"/>
    </sheetView>
  </sheetViews>
  <sheetFormatPr defaultColWidth="9.00390625" defaultRowHeight="12.75"/>
  <cols>
    <col min="1" max="1" width="61.25390625" style="3" customWidth="1"/>
    <col min="2" max="2" width="7.625" style="136" customWidth="1"/>
    <col min="3" max="3" width="3.25390625" style="112" bestFit="1" customWidth="1"/>
    <col min="4" max="4" width="10.125" style="3" bestFit="1" customWidth="1"/>
    <col min="5" max="5" width="9.875" style="3" bestFit="1" customWidth="1"/>
    <col min="6" max="16384" width="9.125" style="3" customWidth="1"/>
  </cols>
  <sheetData>
    <row r="1" spans="1:5" ht="12.75">
      <c r="A1" s="112"/>
      <c r="B1" s="3"/>
      <c r="C1" s="3"/>
      <c r="E1" s="21" t="s">
        <v>76</v>
      </c>
    </row>
    <row r="2" spans="1:5" ht="12.75">
      <c r="A2" s="112"/>
      <c r="B2" s="113"/>
      <c r="C2" s="113"/>
      <c r="D2" s="112"/>
      <c r="E2" s="21" t="s">
        <v>294</v>
      </c>
    </row>
    <row r="3" spans="1:5" ht="12.75">
      <c r="A3" s="112"/>
      <c r="B3" s="113"/>
      <c r="C3" s="113"/>
      <c r="D3" s="112"/>
      <c r="E3" s="21" t="s">
        <v>158</v>
      </c>
    </row>
    <row r="4" spans="1:5" ht="12.75">
      <c r="A4" s="112"/>
      <c r="B4" s="113"/>
      <c r="C4" s="113"/>
      <c r="D4" s="112"/>
      <c r="E4" s="21" t="s">
        <v>541</v>
      </c>
    </row>
    <row r="5" spans="1:4" ht="12.75">
      <c r="A5" s="112"/>
      <c r="B5" s="113"/>
      <c r="C5" s="113"/>
      <c r="D5" s="112"/>
    </row>
    <row r="6" spans="1:4" ht="12.75">
      <c r="A6" s="112"/>
      <c r="B6" s="113"/>
      <c r="C6" s="113"/>
      <c r="D6" s="113"/>
    </row>
    <row r="7" spans="1:5" ht="33" customHeight="1">
      <c r="A7" s="276" t="s">
        <v>113</v>
      </c>
      <c r="B7" s="276"/>
      <c r="C7" s="276"/>
      <c r="D7" s="276"/>
      <c r="E7" s="276"/>
    </row>
    <row r="8" spans="1:3" ht="12.75">
      <c r="A8" s="112"/>
      <c r="B8" s="3"/>
      <c r="C8" s="3"/>
    </row>
    <row r="9" spans="1:5" s="64" customFormat="1" ht="12.75">
      <c r="A9" s="114" t="s">
        <v>177</v>
      </c>
      <c r="B9" s="115" t="s">
        <v>178</v>
      </c>
      <c r="C9" s="116" t="s">
        <v>179</v>
      </c>
      <c r="D9" s="116" t="s">
        <v>114</v>
      </c>
      <c r="E9" s="91" t="s">
        <v>115</v>
      </c>
    </row>
    <row r="10" spans="1:5" ht="12.75">
      <c r="A10" s="117" t="s">
        <v>180</v>
      </c>
      <c r="B10" s="118" t="s">
        <v>181</v>
      </c>
      <c r="C10" s="119"/>
      <c r="D10" s="143">
        <f>D12+D13+D14+D15+D16+D11</f>
        <v>19174.63</v>
      </c>
      <c r="E10" s="143">
        <f>E12+E13+E14+E15+E16+E11</f>
        <v>19174.63</v>
      </c>
    </row>
    <row r="11" spans="1:5" ht="25.5">
      <c r="A11" s="120" t="s">
        <v>462</v>
      </c>
      <c r="B11" s="121" t="s">
        <v>181</v>
      </c>
      <c r="C11" s="122" t="s">
        <v>201</v>
      </c>
      <c r="D11" s="144">
        <v>1034.47</v>
      </c>
      <c r="E11" s="144">
        <v>1034.47</v>
      </c>
    </row>
    <row r="12" spans="1:5" ht="21.75" customHeight="1">
      <c r="A12" s="124" t="s">
        <v>182</v>
      </c>
      <c r="B12" s="125" t="s">
        <v>181</v>
      </c>
      <c r="C12" s="125" t="s">
        <v>183</v>
      </c>
      <c r="D12" s="145">
        <v>1606.2</v>
      </c>
      <c r="E12" s="148">
        <v>1606.2</v>
      </c>
    </row>
    <row r="13" spans="1:5" ht="38.25">
      <c r="A13" s="124" t="s">
        <v>184</v>
      </c>
      <c r="B13" s="125" t="s">
        <v>181</v>
      </c>
      <c r="C13" s="125" t="s">
        <v>185</v>
      </c>
      <c r="D13" s="145">
        <v>12633</v>
      </c>
      <c r="E13" s="145">
        <v>12633</v>
      </c>
    </row>
    <row r="14" spans="1:5" ht="25.5">
      <c r="A14" s="124" t="s">
        <v>187</v>
      </c>
      <c r="B14" s="125" t="s">
        <v>181</v>
      </c>
      <c r="C14" s="125">
        <v>6</v>
      </c>
      <c r="D14" s="145">
        <v>2158.05</v>
      </c>
      <c r="E14" s="25">
        <v>2158.05</v>
      </c>
    </row>
    <row r="15" spans="1:5" ht="12.75">
      <c r="A15" s="126" t="s">
        <v>189</v>
      </c>
      <c r="B15" s="121" t="s">
        <v>181</v>
      </c>
      <c r="C15" s="121" t="s">
        <v>342</v>
      </c>
      <c r="D15" s="144">
        <v>300</v>
      </c>
      <c r="E15" s="158">
        <v>300</v>
      </c>
    </row>
    <row r="16" spans="1:5" ht="12.75">
      <c r="A16" s="120" t="s">
        <v>190</v>
      </c>
      <c r="B16" s="121" t="s">
        <v>181</v>
      </c>
      <c r="C16" s="121" t="s">
        <v>343</v>
      </c>
      <c r="D16" s="144">
        <f>369.31+230.9+203.5+435.7+203.5</f>
        <v>1442.91</v>
      </c>
      <c r="E16" s="159">
        <f>369.31+230.9+203.5+435.7+203.5</f>
        <v>1442.91</v>
      </c>
    </row>
    <row r="17" spans="1:5" s="5" customFormat="1" ht="12" customHeight="1">
      <c r="A17" s="117" t="s">
        <v>191</v>
      </c>
      <c r="B17" s="118" t="s">
        <v>185</v>
      </c>
      <c r="C17" s="119"/>
      <c r="D17" s="143">
        <f>D19+D20</f>
        <v>4309.93</v>
      </c>
      <c r="E17" s="143">
        <f>E19+E20</f>
        <v>4312.66</v>
      </c>
    </row>
    <row r="18" spans="1:5" s="5" customFormat="1" ht="12.75" hidden="1">
      <c r="A18" s="127" t="s">
        <v>594</v>
      </c>
      <c r="B18" s="121" t="s">
        <v>185</v>
      </c>
      <c r="C18" s="122" t="s">
        <v>181</v>
      </c>
      <c r="D18" s="123"/>
      <c r="E18" s="26"/>
    </row>
    <row r="19" spans="1:5" ht="12.75">
      <c r="A19" s="126" t="s">
        <v>192</v>
      </c>
      <c r="B19" s="121" t="s">
        <v>185</v>
      </c>
      <c r="C19" s="121" t="s">
        <v>194</v>
      </c>
      <c r="D19" s="144">
        <v>2603.04</v>
      </c>
      <c r="E19" s="25">
        <v>2603.04</v>
      </c>
    </row>
    <row r="20" spans="1:5" ht="12.75">
      <c r="A20" s="126" t="s">
        <v>288</v>
      </c>
      <c r="B20" s="121" t="s">
        <v>185</v>
      </c>
      <c r="C20" s="121" t="s">
        <v>342</v>
      </c>
      <c r="D20" s="144">
        <f>1099.77+607.12</f>
        <v>1706.8899999999999</v>
      </c>
      <c r="E20" s="25">
        <f>1102.5+607.12</f>
        <v>1709.62</v>
      </c>
    </row>
    <row r="21" spans="1:5" s="5" customFormat="1" ht="12.75">
      <c r="A21" s="117" t="s">
        <v>193</v>
      </c>
      <c r="B21" s="118" t="s">
        <v>194</v>
      </c>
      <c r="C21" s="119"/>
      <c r="D21" s="143">
        <f>D22+D23+D24</f>
        <v>758.44</v>
      </c>
      <c r="E21" s="143">
        <f>E22+E23+E24</f>
        <v>1275.24</v>
      </c>
    </row>
    <row r="22" spans="1:5" ht="12.75" hidden="1">
      <c r="A22" s="120" t="s">
        <v>195</v>
      </c>
      <c r="B22" s="121" t="s">
        <v>194</v>
      </c>
      <c r="C22" s="121" t="s">
        <v>181</v>
      </c>
      <c r="D22" s="144"/>
      <c r="E22" s="148"/>
    </row>
    <row r="23" spans="1:5" ht="12.75" hidden="1">
      <c r="A23" s="120" t="s">
        <v>196</v>
      </c>
      <c r="B23" s="121" t="s">
        <v>194</v>
      </c>
      <c r="C23" s="121" t="s">
        <v>201</v>
      </c>
      <c r="D23" s="144"/>
      <c r="E23" s="148"/>
    </row>
    <row r="24" spans="1:5" ht="12.75">
      <c r="A24" s="120" t="s">
        <v>360</v>
      </c>
      <c r="B24" s="121" t="s">
        <v>194</v>
      </c>
      <c r="C24" s="121" t="s">
        <v>183</v>
      </c>
      <c r="D24" s="144">
        <f>258.2+500.24</f>
        <v>758.44</v>
      </c>
      <c r="E24" s="148">
        <v>1275.24</v>
      </c>
    </row>
    <row r="25" spans="1:5" s="5" customFormat="1" ht="12.75">
      <c r="A25" s="117" t="s">
        <v>198</v>
      </c>
      <c r="B25" s="118" t="s">
        <v>199</v>
      </c>
      <c r="C25" s="119"/>
      <c r="D25" s="143">
        <f>D26+D27+D28</f>
        <v>114850.01</v>
      </c>
      <c r="E25" s="143">
        <f>E26+E27+E28</f>
        <v>114850.01</v>
      </c>
    </row>
    <row r="26" spans="1:5" ht="12.75">
      <c r="A26" s="126" t="s">
        <v>200</v>
      </c>
      <c r="B26" s="121" t="s">
        <v>199</v>
      </c>
      <c r="C26" s="121" t="s">
        <v>201</v>
      </c>
      <c r="D26" s="144">
        <f>104348.94+2583.67+942.98+2750.87</f>
        <v>110626.45999999999</v>
      </c>
      <c r="E26" s="144">
        <f>104348.94+2583.67+942.98+2750.87</f>
        <v>110626.45999999999</v>
      </c>
    </row>
    <row r="27" spans="1:5" ht="12.75">
      <c r="A27" s="126" t="s">
        <v>202</v>
      </c>
      <c r="B27" s="121" t="s">
        <v>199</v>
      </c>
      <c r="C27" s="121" t="s">
        <v>199</v>
      </c>
      <c r="D27" s="144">
        <f>43.35+182.74+215.15</f>
        <v>441.24</v>
      </c>
      <c r="E27" s="144">
        <f>43.35+182.74+215.15</f>
        <v>441.24</v>
      </c>
    </row>
    <row r="28" spans="1:5" ht="12.75">
      <c r="A28" s="126" t="s">
        <v>203</v>
      </c>
      <c r="B28" s="121" t="s">
        <v>199</v>
      </c>
      <c r="C28" s="121" t="s">
        <v>210</v>
      </c>
      <c r="D28" s="144">
        <f>2796.82+910.49+75</f>
        <v>3782.3100000000004</v>
      </c>
      <c r="E28" s="144">
        <f>2796.82+910.49+75</f>
        <v>3782.3100000000004</v>
      </c>
    </row>
    <row r="29" spans="1:5" s="5" customFormat="1" ht="19.5" customHeight="1">
      <c r="A29" s="117" t="s">
        <v>204</v>
      </c>
      <c r="B29" s="118" t="s">
        <v>205</v>
      </c>
      <c r="C29" s="119"/>
      <c r="D29" s="143">
        <f>D30+D31+D32</f>
        <v>7311.3</v>
      </c>
      <c r="E29" s="143">
        <f>E30+E31+E32</f>
        <v>7311.3</v>
      </c>
    </row>
    <row r="30" spans="1:5" ht="12.75">
      <c r="A30" s="126" t="s">
        <v>206</v>
      </c>
      <c r="B30" s="121" t="s">
        <v>205</v>
      </c>
      <c r="C30" s="121" t="s">
        <v>181</v>
      </c>
      <c r="D30" s="144">
        <f>2926.06+2977.79</f>
        <v>5903.85</v>
      </c>
      <c r="E30" s="144">
        <f>2926.06+2977.79</f>
        <v>5903.85</v>
      </c>
    </row>
    <row r="31" spans="1:5" ht="12.75">
      <c r="A31" s="126" t="s">
        <v>207</v>
      </c>
      <c r="B31" s="121" t="s">
        <v>205</v>
      </c>
      <c r="C31" s="121" t="s">
        <v>183</v>
      </c>
      <c r="D31" s="160">
        <v>322</v>
      </c>
      <c r="E31" s="158">
        <v>322</v>
      </c>
    </row>
    <row r="32" spans="1:5" ht="25.5">
      <c r="A32" s="128" t="s">
        <v>208</v>
      </c>
      <c r="B32" s="125" t="s">
        <v>205</v>
      </c>
      <c r="C32" s="125" t="s">
        <v>197</v>
      </c>
      <c r="D32" s="145">
        <f>668.75+416.7</f>
        <v>1085.45</v>
      </c>
      <c r="E32" s="25">
        <f>668.75+416.7</f>
        <v>1085.45</v>
      </c>
    </row>
    <row r="33" spans="1:5" s="5" customFormat="1" ht="12.75">
      <c r="A33" s="117" t="s">
        <v>209</v>
      </c>
      <c r="B33" s="118" t="s">
        <v>210</v>
      </c>
      <c r="C33" s="119"/>
      <c r="D33" s="143">
        <f>D34+D37+D38+D35+D36</f>
        <v>13468.39</v>
      </c>
      <c r="E33" s="143">
        <f>E34+E37+E38+E35+E36</f>
        <v>13468.08</v>
      </c>
    </row>
    <row r="34" spans="1:5" ht="12.75">
      <c r="A34" s="126" t="s">
        <v>345</v>
      </c>
      <c r="B34" s="121" t="s">
        <v>210</v>
      </c>
      <c r="C34" s="121" t="s">
        <v>181</v>
      </c>
      <c r="D34" s="144">
        <f>1611.21+200+185</f>
        <v>1996.21</v>
      </c>
      <c r="E34" s="144">
        <f>1610.89+200+185</f>
        <v>1995.89</v>
      </c>
    </row>
    <row r="35" spans="1:5" ht="12.75">
      <c r="A35" s="126" t="s">
        <v>346</v>
      </c>
      <c r="B35" s="121" t="s">
        <v>210</v>
      </c>
      <c r="C35" s="121" t="s">
        <v>201</v>
      </c>
      <c r="D35" s="144">
        <f>343.19+5884.32+1681.5+222.6</f>
        <v>8131.61</v>
      </c>
      <c r="E35" s="144">
        <f>343.19+5884.33+1681.5+222.6</f>
        <v>8131.62</v>
      </c>
    </row>
    <row r="36" spans="1:5" ht="12.75">
      <c r="A36" s="126" t="s">
        <v>347</v>
      </c>
      <c r="B36" s="121" t="s">
        <v>210</v>
      </c>
      <c r="C36" s="121" t="s">
        <v>185</v>
      </c>
      <c r="D36" s="144">
        <v>2255.42</v>
      </c>
      <c r="E36" s="144">
        <v>2255.42</v>
      </c>
    </row>
    <row r="37" spans="1:5" ht="12.75">
      <c r="A37" s="126" t="s">
        <v>344</v>
      </c>
      <c r="B37" s="121" t="s">
        <v>210</v>
      </c>
      <c r="C37" s="121" t="s">
        <v>205</v>
      </c>
      <c r="D37" s="144">
        <v>150</v>
      </c>
      <c r="E37" s="144">
        <v>150</v>
      </c>
    </row>
    <row r="38" spans="1:5" ht="12.75">
      <c r="A38" s="126" t="s">
        <v>212</v>
      </c>
      <c r="B38" s="121" t="s">
        <v>210</v>
      </c>
      <c r="C38" s="121" t="s">
        <v>234</v>
      </c>
      <c r="D38" s="144">
        <v>935.15</v>
      </c>
      <c r="E38" s="144">
        <v>935.15</v>
      </c>
    </row>
    <row r="39" spans="1:5" s="5" customFormat="1" ht="12.75">
      <c r="A39" s="117" t="s">
        <v>213</v>
      </c>
      <c r="B39" s="118">
        <v>10</v>
      </c>
      <c r="C39" s="119"/>
      <c r="D39" s="143">
        <f>D40+D41+D42+D43+D44</f>
        <v>6443.429999999999</v>
      </c>
      <c r="E39" s="143">
        <f>E40+E41+E42+E43+E44</f>
        <v>6549.929999999999</v>
      </c>
    </row>
    <row r="40" spans="1:5" ht="12.75">
      <c r="A40" s="126" t="s">
        <v>214</v>
      </c>
      <c r="B40" s="121">
        <v>10</v>
      </c>
      <c r="C40" s="121" t="s">
        <v>181</v>
      </c>
      <c r="D40" s="144">
        <f>96+609.8</f>
        <v>705.8</v>
      </c>
      <c r="E40" s="148">
        <f>96+609.8</f>
        <v>705.8</v>
      </c>
    </row>
    <row r="41" spans="1:5" ht="12.75">
      <c r="A41" s="126" t="s">
        <v>215</v>
      </c>
      <c r="B41" s="121">
        <v>10</v>
      </c>
      <c r="C41" s="121" t="s">
        <v>201</v>
      </c>
      <c r="D41" s="144"/>
      <c r="E41" s="148"/>
    </row>
    <row r="42" spans="1:5" ht="12.75">
      <c r="A42" s="126" t="s">
        <v>216</v>
      </c>
      <c r="B42" s="121">
        <v>10</v>
      </c>
      <c r="C42" s="121" t="s">
        <v>183</v>
      </c>
      <c r="D42" s="144">
        <f>319.88+517.15+395.5+587.4-58.5</f>
        <v>1761.4299999999998</v>
      </c>
      <c r="E42" s="144">
        <f>319.88+517.15+395.5+587.4-58.5</f>
        <v>1761.4299999999998</v>
      </c>
    </row>
    <row r="43" spans="1:5" ht="12.75">
      <c r="A43" s="126" t="s">
        <v>348</v>
      </c>
      <c r="B43" s="121">
        <v>10</v>
      </c>
      <c r="C43" s="121" t="s">
        <v>185</v>
      </c>
      <c r="D43" s="144">
        <f>2402.9+824</f>
        <v>3226.9</v>
      </c>
      <c r="E43" s="144">
        <f>2402.9+930.5</f>
        <v>3333.4</v>
      </c>
    </row>
    <row r="44" spans="1:5" ht="12.75">
      <c r="A44" s="126" t="s">
        <v>217</v>
      </c>
      <c r="B44" s="121">
        <v>10</v>
      </c>
      <c r="C44" s="121" t="s">
        <v>197</v>
      </c>
      <c r="D44" s="144">
        <f>171.7+577.6</f>
        <v>749.3</v>
      </c>
      <c r="E44" s="144">
        <f>171.7+577.6</f>
        <v>749.3</v>
      </c>
    </row>
    <row r="45" spans="1:5" s="5" customFormat="1" ht="12.75">
      <c r="A45" s="117" t="s">
        <v>218</v>
      </c>
      <c r="B45" s="118">
        <v>11</v>
      </c>
      <c r="C45" s="119"/>
      <c r="D45" s="143">
        <f>D46</f>
        <v>14547.470000000001</v>
      </c>
      <c r="E45" s="143">
        <f>E46</f>
        <v>14732.250000000002</v>
      </c>
    </row>
    <row r="46" spans="1:5" ht="12.75">
      <c r="A46" s="126" t="s">
        <v>467</v>
      </c>
      <c r="B46" s="121">
        <v>11</v>
      </c>
      <c r="C46" s="121"/>
      <c r="D46" s="144">
        <f>D47+D49+D50</f>
        <v>14547.470000000001</v>
      </c>
      <c r="E46" s="144">
        <f>E47+E49+E50</f>
        <v>14732.250000000002</v>
      </c>
    </row>
    <row r="47" spans="1:5" ht="12.75">
      <c r="A47" s="120" t="s">
        <v>219</v>
      </c>
      <c r="B47" s="121">
        <v>11</v>
      </c>
      <c r="C47" s="121" t="s">
        <v>181</v>
      </c>
      <c r="D47" s="144">
        <f>11986.65+5.62-96</f>
        <v>11896.27</v>
      </c>
      <c r="E47" s="144">
        <f>12171.43+5.62-96</f>
        <v>12081.050000000001</v>
      </c>
    </row>
    <row r="48" spans="1:5" ht="12.75">
      <c r="A48" s="120" t="s">
        <v>542</v>
      </c>
      <c r="B48" s="121" t="s">
        <v>251</v>
      </c>
      <c r="C48" s="121" t="s">
        <v>201</v>
      </c>
      <c r="D48" s="146"/>
      <c r="E48" s="146"/>
    </row>
    <row r="49" spans="1:5" ht="12.75">
      <c r="A49" s="120" t="s">
        <v>260</v>
      </c>
      <c r="B49" s="121" t="s">
        <v>251</v>
      </c>
      <c r="C49" s="121" t="s">
        <v>183</v>
      </c>
      <c r="D49" s="146">
        <v>751.2</v>
      </c>
      <c r="E49" s="146">
        <v>751.2</v>
      </c>
    </row>
    <row r="50" spans="1:5" ht="12.75">
      <c r="A50" s="120" t="s">
        <v>436</v>
      </c>
      <c r="B50" s="121" t="s">
        <v>251</v>
      </c>
      <c r="C50" s="121" t="s">
        <v>185</v>
      </c>
      <c r="D50" s="146">
        <v>1900</v>
      </c>
      <c r="E50" s="148">
        <v>1900</v>
      </c>
    </row>
    <row r="51" spans="1:5" ht="12.75" hidden="1">
      <c r="A51" s="120" t="s">
        <v>549</v>
      </c>
      <c r="B51" s="121"/>
      <c r="C51" s="121"/>
      <c r="D51" s="129"/>
      <c r="E51" s="25"/>
    </row>
    <row r="52" spans="1:5" ht="12.75" hidden="1">
      <c r="A52" s="130"/>
      <c r="B52" s="121" t="s">
        <v>251</v>
      </c>
      <c r="C52" s="121"/>
      <c r="D52" s="129"/>
      <c r="E52" s="25"/>
    </row>
    <row r="53" spans="1:5" s="5" customFormat="1" ht="12.75" hidden="1">
      <c r="A53" s="117" t="s">
        <v>267</v>
      </c>
      <c r="B53" s="118">
        <v>0</v>
      </c>
      <c r="C53" s="118">
        <v>0</v>
      </c>
      <c r="D53" s="147">
        <f>D10+D17+D21+D25+D29+D33+D39+D45</f>
        <v>180863.6</v>
      </c>
      <c r="E53" s="147">
        <f>E10+E17+E21+E25+E29+E33+E39+E45</f>
        <v>181674.09999999998</v>
      </c>
    </row>
    <row r="54" spans="1:5" ht="12.75">
      <c r="A54" s="131"/>
      <c r="B54" s="132"/>
      <c r="C54" s="96"/>
      <c r="D54" s="133"/>
      <c r="E54" s="25"/>
    </row>
    <row r="55" spans="1:5" s="5" customFormat="1" ht="12.75">
      <c r="A55" s="26" t="s">
        <v>268</v>
      </c>
      <c r="B55" s="134"/>
      <c r="C55" s="135"/>
      <c r="D55" s="149">
        <f>D53+D54</f>
        <v>180863.6</v>
      </c>
      <c r="E55" s="149">
        <f>E53+E54</f>
        <v>181674.09999999998</v>
      </c>
    </row>
    <row r="56" spans="1:5" ht="12.75">
      <c r="A56" s="25"/>
      <c r="B56" s="132"/>
      <c r="C56" s="96"/>
      <c r="D56" s="25"/>
      <c r="E56" s="25"/>
    </row>
  </sheetData>
  <sheetProtection/>
  <mergeCells count="1">
    <mergeCell ref="A7:E7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</cp:lastModifiedBy>
  <cp:lastPrinted>2009-12-22T12:17:12Z</cp:lastPrinted>
  <dcterms:created xsi:type="dcterms:W3CDTF">2006-04-14T05:01:53Z</dcterms:created>
  <dcterms:modified xsi:type="dcterms:W3CDTF">2018-07-03T15:11:25Z</dcterms:modified>
  <cp:category/>
  <cp:version/>
  <cp:contentType/>
  <cp:contentStatus/>
</cp:coreProperties>
</file>