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5"/>
  </bookViews>
  <sheets>
    <sheet name="норм" sheetId="1" r:id="rId1"/>
    <sheet name="норм 2011" sheetId="2" r:id="rId2"/>
    <sheet name="адм1" sheetId="3" r:id="rId3"/>
    <sheet name="адм2" sheetId="4" r:id="rId4"/>
    <sheet name="доходы1" sheetId="5" r:id="rId5"/>
    <sheet name="доходы 2" sheetId="6" r:id="rId6"/>
    <sheet name="расходы" sheetId="7" r:id="rId7"/>
    <sheet name="2010-2011" sheetId="8" r:id="rId8"/>
    <sheet name="цел ст1" sheetId="9" r:id="rId9"/>
    <sheet name="цел.ст2" sheetId="10" r:id="rId10"/>
    <sheet name="ведом" sheetId="11" r:id="rId11"/>
    <sheet name="ведом2" sheetId="12" r:id="rId12"/>
    <sheet name="прогр1" sheetId="13" r:id="rId13"/>
    <sheet name="прогр2" sheetId="14" r:id="rId14"/>
    <sheet name="фонд1" sheetId="15" r:id="rId15"/>
    <sheet name="фонд2" sheetId="16" r:id="rId16"/>
  </sheets>
  <definedNames/>
  <calcPr fullCalcOnLoad="1"/>
</workbook>
</file>

<file path=xl/sharedStrings.xml><?xml version="1.0" encoding="utf-8"?>
<sst xmlns="http://schemas.openxmlformats.org/spreadsheetml/2006/main" count="3512" uniqueCount="551">
  <si>
    <t>Дотациибюджетам муниципальных районов на поддержку мер по обеспечению сбалансированности бюджетов</t>
  </si>
  <si>
    <t>20202024050000151</t>
  </si>
  <si>
    <t>Субсидии бюджетам муниципальным районов на денежные выплаты медицинскому персоналу фельдшерско-акушерских пунктов, врачам,фельдшерам и медицинским сестрам скорой помощи</t>
  </si>
  <si>
    <t>20203003050000151</t>
  </si>
  <si>
    <t>субвенции бюджетам муниципальных районов на государственную регистрацию актов граждонского состояния</t>
  </si>
  <si>
    <t>20203015050000151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</si>
  <si>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</si>
  <si>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20203020050000151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</si>
  <si>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</si>
  <si>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20203021050000151</t>
  </si>
  <si>
    <t>Субвенции бюджетам муниципальных районов на ежемесячное денежное вознаграждение за классное руководство</t>
  </si>
  <si>
    <t>20203024050000151</t>
  </si>
  <si>
    <t>Субвенции бюджетам муниципальных районов на выполнение передаваемых полномочий субъектов Российской Федерации</t>
  </si>
  <si>
    <t>в том числе:</t>
  </si>
  <si>
    <t>субвенция местным бюджетам на выполнение передаваемых полномочий субъектов РФ по расчету и предоствлению дотаций бюджетам поселений</t>
  </si>
  <si>
    <t>субвенция на осуществление полномочий по формированию и организации деятельности комиссий по делам несовершеннолетних</t>
  </si>
  <si>
    <t>субвенция на выполнение федеральных полномочий по формированию и организации деятельности административных комиссий</t>
  </si>
  <si>
    <t>субвенция на содержание органов местного самоуправления по вопросам социальной защиты населения</t>
  </si>
  <si>
    <t>субвенция на содержание учреждений социальной защиты населения</t>
  </si>
  <si>
    <t>Субвенция на выполнение полномочий в сфере опеки и попечительства</t>
  </si>
  <si>
    <t>субвенция на выполнение полномочий в сфере трудовых отношений</t>
  </si>
  <si>
    <t>20203027050000151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</si>
  <si>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</si>
  <si>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20203029050000151</t>
  </si>
  <si>
    <t>субвенции бюджетам  на выплату компенсации части родительской платы на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</si>
  <si>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</si>
  <si>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субвенция на финансовое обеспечение образовательного процесса в учреждениях общего образования</t>
  </si>
  <si>
    <t>Субвенция на комплектование книжного фонда библиотек муниципальных образований</t>
  </si>
  <si>
    <t>Субвенция на  назначение, перерасчет, оформление документов на выплату субсидий на оплату жилого помещения и коммунальных услуг (менеджеры)</t>
  </si>
  <si>
    <t>20204999050000151</t>
  </si>
  <si>
    <t>Прочие межбюджетные трансферты, передаваемые бюджетам муниципальных районов</t>
  </si>
  <si>
    <t xml:space="preserve">Прочие безвозмездные поступления в бюджеты муниципальных районов </t>
  </si>
  <si>
    <t>ДЕФИЦИТ, ПРОФИЦИТ (+;-)</t>
  </si>
  <si>
    <t>Приложение №5</t>
  </si>
  <si>
    <t>Поступление доходов в бюджет Мценского района на 2010-2011 год</t>
  </si>
  <si>
    <t>2010 год</t>
  </si>
  <si>
    <t>2011 год</t>
  </si>
  <si>
    <t>Региональные целевые программы</t>
  </si>
  <si>
    <t>5220000</t>
  </si>
  <si>
    <t>Федеральная целевая программа "Жилище" на 2002 - 2010 годы Подпрограмма "Переселение граждан Российской Федерации из ветхого и аварийного жилищного фонда"</t>
  </si>
  <si>
    <t>1000404</t>
  </si>
  <si>
    <t>1000401</t>
  </si>
  <si>
    <t>Мероприятия в области коммунального хозяйства по развитию, реконструкции и замене инженерных сетей</t>
  </si>
  <si>
    <t>4230000</t>
  </si>
  <si>
    <t>Оздоровление детей и подростков</t>
  </si>
  <si>
    <t>мероприятия в области здравоохранения, спорта и физической культуры</t>
  </si>
  <si>
    <r>
      <t xml:space="preserve">Доплаты к пенсиям </t>
    </r>
    <r>
      <rPr>
        <sz val="8"/>
        <color indexed="8"/>
        <rFont val="Times New Roman"/>
        <family val="1"/>
      </rPr>
      <t xml:space="preserve">государственных </t>
    </r>
    <r>
      <rPr>
        <i/>
        <sz val="8"/>
        <color indexed="8"/>
        <rFont val="Times New Roman"/>
        <family val="1"/>
      </rPr>
      <t>служащих субъектов Российской Федерации и муниципальных служащих</t>
    </r>
  </si>
  <si>
    <t>Всего расходов</t>
  </si>
  <si>
    <t>Приложение № 1</t>
  </si>
  <si>
    <t>Приложение № 2</t>
  </si>
  <si>
    <t>Приложение № 3</t>
  </si>
  <si>
    <t>Приложение №8</t>
  </si>
  <si>
    <t>Приложение №9</t>
  </si>
  <si>
    <t>Приложение №10</t>
  </si>
  <si>
    <t>Приложение №13</t>
  </si>
  <si>
    <t>Приложение №12</t>
  </si>
  <si>
    <t>Совета народных депутатов</t>
  </si>
  <si>
    <t>Код</t>
  </si>
  <si>
    <t>10000000000000000</t>
  </si>
  <si>
    <t>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</si>
  <si>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</si>
  <si>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</si>
  <si>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</si>
  <si>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</si>
  <si>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10101012020000110</t>
  </si>
  <si>
    <t>Налог на прибыль организаций, зачисляемый в бюджеты субъектов Российской Федерации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</si>
  <si>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</si>
  <si>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</si>
  <si>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</si>
  <si>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РОССИЙ­СКОЙ ФЕДЕРАЦИИ</t>
  </si>
  <si>
    <t>10500000000000000</t>
  </si>
  <si>
    <t>НАЛОГИ НА СОВОКУПНЫЙ ДОХОД</t>
  </si>
  <si>
    <t>Единый налог на вмененный доход для отдельных видов деятельности</t>
  </si>
  <si>
    <t>10800000000000000</t>
  </si>
  <si>
    <t>ГОСУДАРСТВЕННАЯ ПОШЛИНА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</si>
  <si>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</si>
  <si>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</si>
  <si>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</si>
  <si>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</si>
  <si>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ВСЕГО ДОХОДОВ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</si>
  <si>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</si>
  <si>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</si>
  <si>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</si>
  <si>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</si>
  <si>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</si>
  <si>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</si>
  <si>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</si>
  <si>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</si>
  <si>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</si>
  <si>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</si>
  <si>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</si>
  <si>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</si>
  <si>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</si>
  <si>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</si>
  <si>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</si>
  <si>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</si>
  <si>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</si>
  <si>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</si>
  <si>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</si>
  <si>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</si>
  <si>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</si>
  <si>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</si>
  <si>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</si>
  <si>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06</t>
  </si>
  <si>
    <t>Охрана растительных и животных видов и среды их обитания</t>
  </si>
  <si>
    <t>Другие вопросы в области охраны окружающей среды</t>
  </si>
  <si>
    <t>Образование</t>
  </si>
  <si>
    <t>07</t>
  </si>
  <si>
    <t>Общее образование</t>
  </si>
  <si>
    <t>02</t>
  </si>
  <si>
    <t>Дошкольное образование</t>
  </si>
  <si>
    <t>Начальное профессиональное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</si>
  <si>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</si>
  <si>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</si>
  <si>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</si>
  <si>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</si>
  <si>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</si>
  <si>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</si>
  <si>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</si>
  <si>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Культура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</si>
  <si>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</si>
  <si>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</si>
  <si>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Здравоохранение и спорт</t>
  </si>
  <si>
    <t>09</t>
  </si>
  <si>
    <t>Спорт и физическая культура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</si>
  <si>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</si>
  <si>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</si>
  <si>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</si>
  <si>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</si>
  <si>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</si>
  <si>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</si>
  <si>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</si>
  <si>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Финансовая помощь бюджетам других уровней</t>
  </si>
  <si>
    <t>Дотация</t>
  </si>
  <si>
    <t>11300000000000000</t>
  </si>
  <si>
    <t>ДОХОДЫ ОТ ОКАЗАНИЯ ПЛАТНЫХ УСЛУГ И
 КОМПЕНСАЦИИ ЗАТРАТ ГОСУДАРСТВА</t>
  </si>
  <si>
    <t>Код главы</t>
  </si>
  <si>
    <t>ЦСР</t>
  </si>
  <si>
    <t>ВР</t>
  </si>
  <si>
    <t>МЦЕНСКИЙ СОВЕТ СОВЕТ НАРОДНЫХ ДЕПУТАТОВ</t>
  </si>
  <si>
    <t>001</t>
  </si>
  <si>
    <t>Руководство и управление в сфере установленных функций</t>
  </si>
  <si>
    <t>Центральный аппарат</t>
  </si>
  <si>
    <t>005</t>
  </si>
  <si>
    <t>АДМИНИСТРАЦИЯ МЦЕНСКОГО РАЙОНА</t>
  </si>
  <si>
    <t>002</t>
  </si>
  <si>
    <t>Фонд компенсаций</t>
  </si>
  <si>
    <t>10</t>
  </si>
  <si>
    <t>5120000</t>
  </si>
  <si>
    <t>Мероприятия в области здравоохранения, спорта и физической культуры, туризма</t>
  </si>
  <si>
    <t>4520000</t>
  </si>
  <si>
    <t>Больницы, клиники, госпитали, медико-санитарные части</t>
  </si>
  <si>
    <t>ОТДЕЛ КУЛЬТУРЫ АДМИНИСТРАЦИИ МЦЕНСКОГО РАЙОНА</t>
  </si>
  <si>
    <t>056</t>
  </si>
  <si>
    <t>Учебно-методические кабинеты, централизованные бухгалтерии</t>
  </si>
  <si>
    <t>Дворцы и дома культуры, другие учреждения культуры и средств массовой информации</t>
  </si>
  <si>
    <t>МУ Мценская межпоселенческая районная библиотека</t>
  </si>
  <si>
    <t>Библиотеки</t>
  </si>
  <si>
    <t>РАЙОННЫЙ ОТДЕЛ ОБЩЕГО ОБРАЗОВАНИЯ</t>
  </si>
  <si>
    <t>075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</si>
  <si>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</si>
  <si>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</si>
  <si>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</si>
  <si>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Учреждения, обеспечивающие предоставление услуг в сфере образования</t>
  </si>
  <si>
    <t>Учреждения по внешкольной работе с детьми</t>
  </si>
  <si>
    <t>ОТДЕЛ СЕЛЬСКОГО ХОЗЯЙСТВА И ПРОДОВОЛЬСТВИЯ АДМИНИСТРАЦИИ ОРЛОВСКОЙ ОБЛАСТИ</t>
  </si>
  <si>
    <t>11</t>
  </si>
  <si>
    <t>0920000</t>
  </si>
  <si>
    <t>МУП МЦЕНСКРАДИОИНФОРМ</t>
  </si>
  <si>
    <t>Государственная поддержка в сфере культуры, кинематографии и средств массовой информации</t>
  </si>
  <si>
    <t>РАЙОННЫЙ ЦЕНТР СОЦИАЛЬНОЙ ПОМОЩИ НАСЕЛЕНИЮ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</si>
  <si>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</si>
  <si>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</si>
  <si>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</si>
  <si>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ИТОГО РАСХОДОВ</t>
  </si>
  <si>
    <t>11400000000000000</t>
  </si>
  <si>
    <t>ДОХОДЫ ОТ ПРОДАЖИ МАТЕРИАЛЬНЫХ И НЕМАТЕРИАЛЬНЫХ АКТИВОВ</t>
  </si>
  <si>
    <t>Субвенции на осуществление полномочий по первичному воинскому учету на территориях, где отсутствуют военные коммиссариаты</t>
  </si>
  <si>
    <t>Субвенция</t>
  </si>
  <si>
    <t>Субсидия</t>
  </si>
  <si>
    <t>Национальная безопасность и правоохранительная деятельность</t>
  </si>
  <si>
    <t>Органы юстиции</t>
  </si>
  <si>
    <t>Государственная регистрация актов гражданского состояния</t>
  </si>
  <si>
    <t xml:space="preserve">Кредитные соглашения и договоры, заключенные от имени Российской Федерации, субъектов Российской Федерации, муниципальных образований указанные в валюте Российской Федерации </t>
  </si>
  <si>
    <t>Единый сельскохозяйственный налог</t>
  </si>
  <si>
    <t>Доходы от сдачи в аренду имущества, находящегося в оперативном управлении органов управления муниципальных районов</t>
  </si>
  <si>
    <t>11105035050000120</t>
  </si>
  <si>
    <t>11100000000000000</t>
  </si>
  <si>
    <t>10900000000000000</t>
  </si>
  <si>
    <t>Итого расходов</t>
  </si>
  <si>
    <t>ВСЕГО расходов</t>
  </si>
  <si>
    <t>Мероприятия по проведению оздоровительной кампании детей</t>
  </si>
  <si>
    <t>4320000</t>
  </si>
  <si>
    <t>452</t>
  </si>
  <si>
    <t>оздоровление детей</t>
  </si>
  <si>
    <t>план год</t>
  </si>
  <si>
    <t>Иные безвозмездные и безвозвратные перечисления</t>
  </si>
  <si>
    <t>5200000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</si>
  <si>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</si>
  <si>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Денежные выплаты медицинскому песоналу ФАП, врачам, фельдшерам и медицинским сестрам "Скорой медицинской помощи"</t>
  </si>
  <si>
    <t>4210000</t>
  </si>
  <si>
    <t>3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</si>
  <si>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</si>
  <si>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</si>
  <si>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</si>
  <si>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</si>
  <si>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10503000010000110</t>
  </si>
  <si>
    <t>10502000020000110</t>
  </si>
  <si>
    <t>11107015050000120</t>
  </si>
  <si>
    <t>11402033050000410</t>
  </si>
  <si>
    <t>11690050050000140</t>
  </si>
  <si>
    <t>11630000010000140</t>
  </si>
  <si>
    <t>Денежные взыскания (штрафы) за административные правонарушения в области дорожного движения</t>
  </si>
  <si>
    <t>11627000010000140</t>
  </si>
  <si>
    <t>11625060010000140</t>
  </si>
  <si>
    <t>Денежные взыскания (штрафы) за нарушение земельного законодательства</t>
  </si>
  <si>
    <t>11625030010000140</t>
  </si>
  <si>
    <t>11606000010000140</t>
  </si>
  <si>
    <t>11603010010000140</t>
  </si>
  <si>
    <t>Денежные взыскания (штрафы) за нарушение законодательства о налогах и сборах</t>
  </si>
  <si>
    <t>20201001050000151</t>
  </si>
  <si>
    <t>20203999050000151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</si>
  <si>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</si>
  <si>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</si>
  <si>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</si>
  <si>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Выплата компенсации части родительской платы на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</si>
  <si>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Отдел социальной защиты населения</t>
  </si>
  <si>
    <t>Резервный фонд</t>
  </si>
  <si>
    <t>11603030010000140</t>
  </si>
  <si>
    <t>11621050050000140</t>
  </si>
  <si>
    <t>10606000000000110</t>
  </si>
  <si>
    <t>Земельный налог</t>
  </si>
  <si>
    <t>план 2010 год</t>
  </si>
  <si>
    <t>плановый период</t>
  </si>
  <si>
    <t>к решению районного</t>
  </si>
  <si>
    <t>Сумма</t>
  </si>
  <si>
    <t>10102020010000110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</si>
  <si>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</si>
  <si>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10803010010000110</t>
  </si>
  <si>
    <t xml:space="preserve">государственная пошлина по делам, рассматриваемым в судах общей юрисдикции, мировыми судьями ( за исключением государственной пошлины по делам, рассматриваемым Верховным Судом Российской Федерации)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</si>
  <si>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экзаменовна получение права на управление транспортными средствами</t>
  </si>
  <si>
    <t>ДОХОДЫ ОТ ИСПОЛЬЗОВАНИЯ ИМУЩЕСТВА НАХОДЯЩЕГОСЯ В МУНИЦИПАЛЬНОЙ СОСТВЕННОСТИ</t>
  </si>
  <si>
    <t>11101050050000120</t>
  </si>
  <si>
    <t>Доходы в виде прибыли, приходящейся на доли в уставных (складочных) капиталах хозяйственных товариществ и обществ, или диведендов по акциям, принадлежащим муниципальным районам</t>
  </si>
  <si>
    <t>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</si>
  <si>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</si>
  <si>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11303050050000130</t>
  </si>
  <si>
    <t>Прочие доходы бюджетов муниципальных районов от оказания платных услуг и компенсации затрат государства</t>
  </si>
  <si>
    <t>доходы от продажи земельных участков, находящихся в собственности муницмпальных районов</t>
  </si>
  <si>
    <t>Прочие неналоговые доходы бюджетов субъектов РФ</t>
  </si>
  <si>
    <t>Субвенция на предоставление мер социальной поддержки по оплате жилья с отоплением и освещением педагогическим работникам, работающим и проживающим в сельской местности и поселках городского типа</t>
  </si>
  <si>
    <t>Субвенция на осуществление государственных полномочий в сфере государственного надзора за техническим состоянием самоходных машин и других видов техники</t>
  </si>
  <si>
    <t>2010г</t>
  </si>
  <si>
    <t xml:space="preserve">                                 </t>
  </si>
  <si>
    <t>код администратора</t>
  </si>
  <si>
    <t>Код бюджетной классификации</t>
  </si>
  <si>
    <t>Наименование дохода</t>
  </si>
  <si>
    <t>нормативы распределения %</t>
  </si>
  <si>
    <t>бюджет Мценского района</t>
  </si>
  <si>
    <t>бюджет сельских поселений</t>
  </si>
  <si>
    <t xml:space="preserve">Единый налог на вменненный доход </t>
  </si>
  <si>
    <t>10601030000000110</t>
  </si>
  <si>
    <t>Налог на имущество физических лиц</t>
  </si>
  <si>
    <t>10803010000000110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</si>
  <si>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</si>
  <si>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</si>
  <si>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Денежные взыскания (штрафы) за административные правонарушения в области налогов и сборов предусмотренные Кодексом РФ об административных правонарушениях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</si>
  <si>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</t>
  </si>
  <si>
    <t>Доходы в виде прибыли, приходящейся на доли в уставных капиталах хозяйственных товариществ и обществ, или дивидендов по акциям, принадлежащим муниципальным районнам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</si>
  <si>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</si>
  <si>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</si>
  <si>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</si>
  <si>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оказания платных услуг получателями средств бюджетов  муниципальных районов и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</si>
  <si>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в части реализации основных средств по указанному имуществу</t>
  </si>
  <si>
    <t>11402033050000440</t>
  </si>
  <si>
    <t>Доходы от реализации иного имущества, находящегося в собственности муниципальных районов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</si>
  <si>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</t>
  </si>
  <si>
    <t>817</t>
  </si>
  <si>
    <t>10807150010000110</t>
  </si>
  <si>
    <t>Государственная пошлина за выдачу разрешения на установку рекламной конструкции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</si>
  <si>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</si>
  <si>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012</t>
  </si>
  <si>
    <t>10807140011000110</t>
  </si>
  <si>
    <t>государственная пошлина за регистрацию транспортных средств</t>
  </si>
  <si>
    <t>072</t>
  </si>
  <si>
    <t>081</t>
  </si>
  <si>
    <t>Денежные взыскания и штрафы за нарушение законодательства об охране и использовании животного мира</t>
  </si>
  <si>
    <t>177</t>
  </si>
  <si>
    <t>Денежные взыскания и штрафы за нарушение законодательства "О пожарной безопасности"</t>
  </si>
  <si>
    <t>11690050005000140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</si>
  <si>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</si>
  <si>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Администраторы доходов бюджета Мценского района </t>
  </si>
  <si>
    <t>код дохода</t>
  </si>
  <si>
    <t>Наименование администратора доходов бюджета Мценского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</si>
  <si>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</si>
  <si>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11105025050000120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</si>
  <si>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автономныхучреждений, а также земельных участков муниципальныхунитарных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</si>
  <si>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</si>
  <si>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Отдел культуры администрации Мценского района</t>
  </si>
  <si>
    <t>Районный отдел общего образования</t>
  </si>
  <si>
    <t xml:space="preserve">Администраторы доходов бюджета Мценского района -  органы государственной власти Российской Федерации, Орловской области                                                                    </t>
  </si>
  <si>
    <t>Межрайонная инспекция Федеральной налоговой службы №4 по Орловской области</t>
  </si>
  <si>
    <t>Служба кадастра объектов недвижимости</t>
  </si>
  <si>
    <t>Служба по ветеринарному и фитосанитарному надзору</t>
  </si>
  <si>
    <t>Отделение государственного пожарного надзора по Мценскому району</t>
  </si>
  <si>
    <t>Денежные взыскания (штрафы) за нарушение законодательства "О пожарной безопасности)</t>
  </si>
  <si>
    <t>Отдел внутренних дел</t>
  </si>
  <si>
    <t>Служба судебных приставов</t>
  </si>
  <si>
    <t>498</t>
  </si>
  <si>
    <t>Служба по технологическому и эконадзору  Федеральной службы по экологическому надзору</t>
  </si>
  <si>
    <t>№ п/п</t>
  </si>
  <si>
    <t>ИТОГО:</t>
  </si>
  <si>
    <t>Дотация на выравнивание уровня бюджетной обеспеченности</t>
  </si>
  <si>
    <t>Алябьевское</t>
  </si>
  <si>
    <t>Аникановское</t>
  </si>
  <si>
    <t>Башкатовское</t>
  </si>
  <si>
    <t>Воинское</t>
  </si>
  <si>
    <t>Высокинское</t>
  </si>
  <si>
    <t>Карандаковское</t>
  </si>
  <si>
    <t>Подмокринское</t>
  </si>
  <si>
    <t>Подберезовское</t>
  </si>
  <si>
    <t>Протасовское</t>
  </si>
  <si>
    <t>Сп.Лутовиновское</t>
  </si>
  <si>
    <t>Тельченское</t>
  </si>
  <si>
    <t>Чахинское</t>
  </si>
  <si>
    <t>Черемошенское</t>
  </si>
  <si>
    <t>Отрадинское</t>
  </si>
  <si>
    <t>Итого районы</t>
  </si>
  <si>
    <t>Приложение №6</t>
  </si>
  <si>
    <t>Приложение №7</t>
  </si>
  <si>
    <t xml:space="preserve">Перечень целевых программ, финансирование которых предусмотрено </t>
  </si>
  <si>
    <t>наименование программы</t>
  </si>
  <si>
    <t>нормативный документ</t>
  </si>
  <si>
    <t>КБК</t>
  </si>
  <si>
    <t>сумма</t>
  </si>
  <si>
    <t>Межмуниципальная подпрограмма Мценского района "Обеспечение жильем молодых семей"</t>
  </si>
  <si>
    <t>Постановление районного Совета народных депутатов Мценского района "Об утверждении межмуниципальной целевой программы "Жилище" Мценского района на 2006-2010гг" №20 от 27.04.2006г</t>
  </si>
  <si>
    <t>0700000</t>
  </si>
  <si>
    <t>Резервные фонды органов местного самоуправления</t>
  </si>
  <si>
    <t>Учебно-методические кабинеты, центральные бухгалтерии, группы хозяйственного обслуживания, учебные фильмотеки</t>
  </si>
  <si>
    <t>Школы-детские сады, школы начальные, неполные средние и средние</t>
  </si>
  <si>
    <t>Телерадиокомпании</t>
  </si>
  <si>
    <t>Учреждения социального обслуживания</t>
  </si>
  <si>
    <t>*******</t>
  </si>
  <si>
    <t>ЦСТ</t>
  </si>
  <si>
    <t>Руководство и управление в сфере установленных функций!</t>
  </si>
  <si>
    <t xml:space="preserve">Обеспечение деятельности финансовых, налоговых и таможенных органов и органов надзора                        </t>
  </si>
  <si>
    <t>Руководство и управление в; сфере установленных функций</t>
  </si>
  <si>
    <r>
      <t xml:space="preserve">Обеспечение проведения выборов и референдумов             </t>
    </r>
    <r>
      <rPr>
        <i/>
        <sz val="8"/>
        <color indexed="8"/>
        <rFont val="Times New Roman"/>
        <family val="1"/>
      </rPr>
      <t>\</t>
    </r>
  </si>
  <si>
    <t>Реализация государственных функций, связанных с общегосударственным управлением</t>
  </si>
  <si>
    <t>Члены избирательной комиссии субъектов Российской Федерации</t>
  </si>
  <si>
    <t>091</t>
  </si>
  <si>
    <t>Резервные фонды ораанов исполнительной власти субъектов Российской Федерации</t>
  </si>
  <si>
    <t>Расходы, связанные с выполнением других обязательств государства</t>
  </si>
  <si>
    <t>Строительство объектов для нужд отрасли</t>
  </si>
  <si>
    <t>1001100</t>
  </si>
  <si>
    <t xml:space="preserve">Межмуниципальная целевая программа "Жилище" Мценского района </t>
  </si>
  <si>
    <t>Муниципальная программа  "О разработке документов территориального планирования Мценского района на 2006-2010 годы""</t>
  </si>
  <si>
    <t>0411340</t>
  </si>
  <si>
    <t>Постановление районного Совета народных депутатов Мценского района "Об утверждении муниципальной программы  "О разработке документов территориального планирования Мценского района на 2006-2010 годы"</t>
  </si>
  <si>
    <t>12</t>
  </si>
  <si>
    <t>14</t>
  </si>
  <si>
    <t>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</si>
  <si>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</si>
  <si>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</si>
  <si>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</si>
  <si>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Охрана семьи и детства</t>
  </si>
  <si>
    <t>Доходы, получаемые в виде арендной платы, а также средства от продажи права на заключение договоров аренды за заемли,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предприятий)</t>
  </si>
  <si>
    <t>Стационарная помощь</t>
  </si>
  <si>
    <t>Скорам медицинская помощь</t>
  </si>
  <si>
    <t>0020000</t>
  </si>
  <si>
    <t>500</t>
  </si>
  <si>
    <t>0020400</t>
  </si>
  <si>
    <t>0700500</t>
  </si>
  <si>
    <t>013</t>
  </si>
  <si>
    <t>0920300</t>
  </si>
  <si>
    <t>0013800</t>
  </si>
  <si>
    <t>Выполнение функций органами местного самоуправления</t>
  </si>
  <si>
    <t>Целевые программы муниципальных образований</t>
  </si>
  <si>
    <t>7950000</t>
  </si>
  <si>
    <t>Строительство объектов общегражданского назначения</t>
  </si>
  <si>
    <t>1020200</t>
  </si>
  <si>
    <t>003</t>
  </si>
  <si>
    <t>Благоустройство</t>
  </si>
  <si>
    <t xml:space="preserve">Содержание автомобильных дорог </t>
  </si>
  <si>
    <t>6000200</t>
  </si>
  <si>
    <t>006</t>
  </si>
  <si>
    <t xml:space="preserve">Мероприятия в области коммунального хозяйства </t>
  </si>
  <si>
    <t>3510500</t>
  </si>
  <si>
    <t>4219900</t>
  </si>
  <si>
    <t>4239900</t>
  </si>
  <si>
    <t>5200900</t>
  </si>
  <si>
    <t>4310100</t>
  </si>
  <si>
    <t>мероприятия по проведению оздоровительной кампании детей</t>
  </si>
  <si>
    <t>Выполнение функций бюджетными учреждениями</t>
  </si>
  <si>
    <t>4320100</t>
  </si>
  <si>
    <t>4359900</t>
  </si>
  <si>
    <t>4409900</t>
  </si>
  <si>
    <t>4429900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</si>
  <si>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</si>
  <si>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</si>
  <si>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</si>
  <si>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</si>
  <si>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4530100</t>
  </si>
  <si>
    <t>4529900</t>
  </si>
  <si>
    <t>4709900</t>
  </si>
  <si>
    <t>5201800</t>
  </si>
  <si>
    <t>4700000</t>
  </si>
  <si>
    <t>5129700</t>
  </si>
  <si>
    <t>4910000</t>
  </si>
  <si>
    <t>4910100</t>
  </si>
  <si>
    <t>5070000</t>
  </si>
  <si>
    <t>5079900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</si>
  <si>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</si>
  <si>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</si>
  <si>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Социальные выплаты</t>
  </si>
  <si>
    <t>5058500</t>
  </si>
  <si>
    <t>Охрана материнства и детства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</si>
  <si>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</si>
  <si>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</si>
  <si>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</si>
  <si>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</si>
  <si>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Выплата единовременного пособия при всех формах устройства детей, лишенных родительского попечения, в семью</t>
  </si>
  <si>
    <t>5201000</t>
  </si>
  <si>
    <t>002000</t>
  </si>
  <si>
    <t>Здравоохранение, физическая культура и спорт</t>
  </si>
  <si>
    <t>Школы, школы-детсады, школы начальные, неполные средние и средние</t>
  </si>
  <si>
    <t>выполнение функций бюджетными учреждениями</t>
  </si>
  <si>
    <t>008</t>
  </si>
  <si>
    <t>Оказание других видов социальной помощи</t>
  </si>
  <si>
    <t>0412340</t>
  </si>
  <si>
    <t>Муниципальная программа  "Развитие сельскохозяйственной потребительской кооперации во Мценском районе на 2007-2010 годы""</t>
  </si>
  <si>
    <t>Отдел сельского хозяйства и продовольствия Мценского района</t>
  </si>
  <si>
    <t>№____ от ____________2008г</t>
  </si>
  <si>
    <t>Распределения фонда финансовой поддержки сельских поселений на 2009 год</t>
  </si>
  <si>
    <t>2011г</t>
  </si>
  <si>
    <t>Распределение расходов  бюджета Мценского района на 2009 год
 по разделам и подразделам функциональной классификации расходов</t>
  </si>
  <si>
    <t>№ _____от _____________2008г</t>
  </si>
  <si>
    <t>Распределение расходов  бюджета Мценского района на 2010-2011 годы
 по разделам и подразделам функциональной классификации расходов</t>
  </si>
  <si>
    <t>план 2011 год</t>
  </si>
  <si>
    <t>Распределение расходов из  бюджета Мценского района на 2009 год 
по разделам и подразделам, целевым статьям и видам расходов функциональной классификации расходов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</si>
  <si>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</si>
  <si>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государственных власти субъектов РФ и органов местного самоуправления</t>
  </si>
  <si>
    <t>Глава муниципального образования</t>
  </si>
  <si>
    <t>0020300</t>
  </si>
  <si>
    <t>Составление(изменение и дополнение) списков кандидатов в присяжные заседатели федеральных судов общей юрисдикции в Российскрй Федерации</t>
  </si>
  <si>
    <t>0014000</t>
  </si>
  <si>
    <t>Федеральная целевая программа "Социальное развитие села до 2010 года"</t>
  </si>
  <si>
    <t>Федеральные целевые программы</t>
  </si>
  <si>
    <t>1000000</t>
  </si>
  <si>
    <t>Бюджетные инвестиции</t>
  </si>
  <si>
    <t>Поликлиники, амбулатории, медико-санитарные части</t>
  </si>
  <si>
    <t>Социальная помощь</t>
  </si>
  <si>
    <t>5050000</t>
  </si>
  <si>
    <t>Оплата жилищно-коммунальных услуг отдельным категориям граждан</t>
  </si>
  <si>
    <t>5054600</t>
  </si>
  <si>
    <t>Распределение расходов из  бюджета Мценского района на 2010- 2011 годы 
по разделам и подразделам, целевым статьям и видам расходов функциональной классификации расходов</t>
  </si>
  <si>
    <t>Ведомственная структура расходов бюджета Мценского района на 2009 год</t>
  </si>
  <si>
    <t>в бюджете Мценского района на 2010-2011 годы</t>
  </si>
  <si>
    <t xml:space="preserve">в бюджете Мценского района на 2009 год </t>
  </si>
  <si>
    <t>11608000010000140</t>
  </si>
  <si>
    <t>Денежные взыскания (штрафы)за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</si>
  <si>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11406014100000430</t>
  </si>
  <si>
    <t>11406025050000430</t>
  </si>
  <si>
    <t>11705050050000180</t>
  </si>
  <si>
    <t>прочие неналоговые доходы</t>
  </si>
  <si>
    <t>076</t>
  </si>
  <si>
    <t>Денежные взыскания за нарушение законодательства об охране  и использовании животного мира</t>
  </si>
  <si>
    <t>Прочие поступления от денежных взвсканий и штрафов в бюджеты муниципальных районов</t>
  </si>
  <si>
    <t>11625050010000140</t>
  </si>
  <si>
    <t>Денежные взыскания иштрафы за нарушение в области охраны окружающей среды</t>
  </si>
  <si>
    <t>048</t>
  </si>
  <si>
    <t>11625074050000140</t>
  </si>
  <si>
    <t>Денежные взвскания за нарушение лесного законодательства, установленное на лесных участках, находящихся в собственности муниципальных районов</t>
  </si>
  <si>
    <t>192</t>
  </si>
  <si>
    <t>Финансовый отдел Администрации Мценского района</t>
  </si>
  <si>
    <t>11701050050000180</t>
  </si>
  <si>
    <t>Невыясненные поступления, зачисляемые в бюджеты муниципальных районов</t>
  </si>
  <si>
    <t>Дотации бюджетам муниципальных районов на выравнивание бюджетной обеспеченности</t>
  </si>
  <si>
    <t>20705000050000180</t>
  </si>
  <si>
    <t>Прочие безвозмездные поступления в бюджеты муниципальных районов</t>
  </si>
  <si>
    <t>Федеральная служба по надзору в сфере природопользования</t>
  </si>
  <si>
    <t>Поступление доходов в бюджет Мценского района на 2009 год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</si>
  <si>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</t>
  </si>
  <si>
    <t xml:space="preserve">Доходы от перечисления части прибыли, остающейся после уплаты налоговых и иных обязательных платежей  муниципальных унитарных предприятий </t>
  </si>
  <si>
    <t>Доходы от реализации имущества, находящегося в собственности муниципальных районов</t>
  </si>
  <si>
    <t>Денежные взыскания (штрафы) за нарушение законодательства о налогах и сборах предусмотренные статьями 116,117,118,пунктами 1 и 2 статьи 120, статьями 125,126,128,129,1291,132,133,134,135,1351 НК РФ</t>
  </si>
  <si>
    <t xml:space="preserve">Денежные взыскания (штрафы)за нарушение законодательства о применении контрольно-кассовой техники при осуществлении наличных денежных расчетов </t>
  </si>
  <si>
    <t>Невыясненные поступления, зачисляемые в бюджеты муницмпальных  районов</t>
  </si>
  <si>
    <t>БЕЗВОЗМЕЗДНЫЕ ПОСТУПЛЕНИЯ ОТ ДРУГИХ БЮДЖЕТОВ БЮДЖЕТНОЙ СИСТЕМЫ РОССИЙСКОЙ ФЕДЕРАЦИИ, КРОМЕ БЮДЖЕТОВ ГОСУДАРСТВЕННЫХ</t>
  </si>
  <si>
    <t xml:space="preserve">Дотация на поддержку мер по обеспечению сбалансированности бюджетов муниципальных районов </t>
  </si>
  <si>
    <t>20201003050000151</t>
  </si>
  <si>
    <t>Распределения фонда финансовой поддержки сельских поселений на 2010-2011 годы</t>
  </si>
  <si>
    <t>Нормативы распределения доходов между бюджетами на 2009 год и на плановый период 2010 года</t>
  </si>
  <si>
    <t>Нормативы распределения доходов между бюджетами на плановый период 2011 года</t>
  </si>
  <si>
    <t>Приложение № 4</t>
  </si>
  <si>
    <t>Приложение №11</t>
  </si>
  <si>
    <t>Приложение №14</t>
  </si>
  <si>
    <t xml:space="preserve">                Приложение №15</t>
  </si>
  <si>
    <t>Приложение №16</t>
  </si>
  <si>
    <t>Федеральная целевая программа "Социальное развитие села до 2012 года" "Обеспечение жильем молодых семей и молодых специалистов, проживающих и работающих в сельской местности"</t>
  </si>
  <si>
    <t>Постновление Правительства РФ от 3.12.2002г №858 "О федеральной целнвой программе "Социальное развитие села до 2012 года"</t>
  </si>
  <si>
    <t>ФЦП "Социальное развитие села до 2012 года"</t>
  </si>
  <si>
    <t>Субсилии на обеспечение жильем молодых семей</t>
  </si>
  <si>
    <t>ФЦП "Жилище"</t>
  </si>
  <si>
    <t xml:space="preserve">Субсидии на обеспечение жильем молодых семей </t>
  </si>
  <si>
    <t>ФЦП "Сциальное развитие села до 2012 года"</t>
  </si>
  <si>
    <t>выполнение функций органами местного самоуправления</t>
  </si>
  <si>
    <t>0</t>
  </si>
  <si>
    <t>Дотация на выравнивание бюджетной обеспеченности поселений из районного фонда финансовой поддержки</t>
  </si>
  <si>
    <t>5160130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</si>
  <si>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</si>
  <si>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0013600</t>
  </si>
  <si>
    <t>009</t>
  </si>
  <si>
    <t>004</t>
  </si>
  <si>
    <t>015</t>
  </si>
  <si>
    <t>017</t>
  </si>
  <si>
    <t>011</t>
  </si>
  <si>
    <t>007</t>
  </si>
  <si>
    <t>010</t>
  </si>
  <si>
    <t>014</t>
  </si>
  <si>
    <t>ЖИЛИЩНО - КОММУНАЛЬНОЕ ХОЗЯЙСТВО</t>
  </si>
  <si>
    <t>Мероприятия по землеустройству и землепользованию</t>
  </si>
  <si>
    <t>3400300</t>
  </si>
  <si>
    <t>СОЦИАЛЬНО - РЕАБИЛИТАЦИОННЫЙ ЦЕНТР ДЛЯ НЕСОВЕРШЕННОЛЕТНИХ</t>
  </si>
  <si>
    <t>Мероприятия в области социальной политики</t>
  </si>
  <si>
    <t>5140100</t>
  </si>
  <si>
    <t>Ведомственная структура расходов бюджета Мценского района на 2010 - 2011 годы</t>
  </si>
  <si>
    <t>Решение Мценского районного Совета народных депутатов "Об утверждении межмуниципальной целнвой программы "Развитие и поддержка малого и среднего предпринимательства во Мценском районе на 2009-2011гг." №212 от 25.09.2008г</t>
  </si>
  <si>
    <t>Межмуниципальная программа "Развитие и поддержка малого и среднего предпринимательства во Мценском районе на 2009-2011гг"</t>
  </si>
  <si>
    <t>Решение Мценского районного Совета народных депутатов "Об утверждении муниципальной целнвой программы "Развитие и сельского хозяйства и регулирование рынков сельскохозяйственной продукции, сырья и продовольствия во Мценском районе на 2008-2012гг." №212 от 25.09.2008г</t>
  </si>
  <si>
    <t>Иные межбюджетные трансферты</t>
  </si>
  <si>
    <t>5210300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</si>
  <si>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предприятий)</t>
  </si>
  <si>
    <t>Доходы в виде прибыли, приходящейся на доли в уставных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</si>
  <si>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</t>
  </si>
  <si>
    <t xml:space="preserve"> ОТДЕЛ ОБЩЕГО ОБРАЗОВАНИЯ</t>
  </si>
  <si>
    <t>ФИНАНСОВЫЙ ОТДЕЛ АДМИНИСТРАЦИИ МЦЕНСКОГО РАЙОНА</t>
  </si>
  <si>
    <t>МУ МЦЕНСКИЙ РАЙОННЫЙ ДОМ КУЛЬТУРЫ</t>
  </si>
  <si>
    <t>МУЗ МЦЕНСКАЯ ЦЕНТРАЛЬНАЯ РАЙОННАЯ БОЛЬНИЦА</t>
  </si>
  <si>
    <t>МОУ ЦПМСС</t>
  </si>
  <si>
    <t>МОУ ДЮКПФ</t>
  </si>
  <si>
    <t>МОУ ДЕТСКАЯ ШКОЛА ИСКУССТВ</t>
  </si>
  <si>
    <t>МОУ ЦЕНТР ДОПОЛНИТЕЛЬНОГО ОБРАЗОВАНИЯ</t>
  </si>
  <si>
    <t>Межмуниципальная программа "Молодежь Мценского района 2009-2010 г.г."</t>
  </si>
  <si>
    <t>Решение Мценского районного Совета народных депутатов "Межмуниципальная программа "Молодежь Мценского района 2009-2010 г.г." №218 от 20.11.2008г</t>
  </si>
  <si>
    <t>МЦП "Жилище"</t>
  </si>
  <si>
    <t xml:space="preserve"> УПРАЛЕНИЕ ПО  МУНИЦИПАЛЬНОМУ  ИМУЩЕСТВУ</t>
  </si>
  <si>
    <t>Управление по муниципальному имуществу администрации Мценского района</t>
  </si>
  <si>
    <t>163</t>
  </si>
  <si>
    <t>Фукционирование высшего должностного лица субъекта РФ и органа местного самоуправления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</si>
</sst>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0.0%"/>
    <numFmt numFmtId="172" formatCode="0.00000"/>
    <numFmt numFmtId="173" formatCode="0.0000"/>
    <numFmt numFmtId="174" formatCode="000000"/>
  </numFmts>
  <fonts count="31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9"/>
      <name val="Arial Cyr"/>
      <family val="0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2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2" fillId="0" borderId="1" xfId="0" applyFont="1" applyBorder="1" applyAlignment="1">
      <alignment/>
    </xf>
    <xf numFmtId="49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2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top" wrapText="1" indent="1"/>
    </xf>
    <xf numFmtId="0" fontId="12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wrapText="1" indent="1"/>
    </xf>
    <xf numFmtId="0" fontId="12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horizontal="justify"/>
    </xf>
    <xf numFmtId="0" fontId="13" fillId="0" borderId="2" xfId="0" applyFont="1" applyBorder="1" applyAlignment="1">
      <alignment/>
    </xf>
    <xf numFmtId="49" fontId="16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4" fontId="12" fillId="2" borderId="1" xfId="0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left" wrapText="1" indent="9"/>
    </xf>
    <xf numFmtId="0" fontId="10" fillId="2" borderId="6" xfId="0" applyFont="1" applyFill="1" applyBorder="1" applyAlignment="1">
      <alignment horizontal="left" wrapText="1" indent="9"/>
    </xf>
    <xf numFmtId="0" fontId="23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4" fontId="10" fillId="2" borderId="1" xfId="0" applyNumberFormat="1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justify" wrapText="1"/>
    </xf>
    <xf numFmtId="0" fontId="10" fillId="2" borderId="1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13" fillId="0" borderId="1" xfId="0" applyFont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vertical="top" wrapText="1"/>
    </xf>
    <xf numFmtId="1" fontId="7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justify" wrapText="1"/>
    </xf>
    <xf numFmtId="0" fontId="27" fillId="2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7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26" fillId="0" borderId="0" xfId="0" applyFont="1" applyAlignment="1">
      <alignment/>
    </xf>
    <xf numFmtId="0" fontId="11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/>
    </xf>
    <xf numFmtId="0" fontId="26" fillId="0" borderId="1" xfId="0" applyFont="1" applyBorder="1" applyAlignment="1">
      <alignment/>
    </xf>
    <xf numFmtId="0" fontId="13" fillId="0" borderId="0" xfId="0" applyFont="1" applyAlignment="1">
      <alignment horizontal="right" wrapText="1"/>
    </xf>
    <xf numFmtId="49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1" fontId="13" fillId="0" borderId="1" xfId="0" applyNumberFormat="1" applyFont="1" applyBorder="1" applyAlignment="1">
      <alignment/>
    </xf>
    <xf numFmtId="1" fontId="13" fillId="0" borderId="1" xfId="0" applyNumberFormat="1" applyFont="1" applyBorder="1" applyAlignment="1">
      <alignment wrapText="1"/>
    </xf>
    <xf numFmtId="49" fontId="13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top" wrapText="1"/>
    </xf>
    <xf numFmtId="1" fontId="8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2" fontId="8" fillId="0" borderId="6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horizontal="right" wrapText="1"/>
    </xf>
    <xf numFmtId="2" fontId="5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justify" wrapText="1"/>
    </xf>
    <xf numFmtId="2" fontId="23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49" fontId="26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2" fontId="17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vertical="center" wrapText="1"/>
    </xf>
    <xf numFmtId="1" fontId="25" fillId="2" borderId="1" xfId="0" applyNumberFormat="1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top" wrapText="1"/>
    </xf>
    <xf numFmtId="16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 indent="1"/>
    </xf>
    <xf numFmtId="49" fontId="1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wrapText="1" indent="1"/>
    </xf>
    <xf numFmtId="0" fontId="16" fillId="2" borderId="1" xfId="0" applyFont="1" applyFill="1" applyBorder="1" applyAlignment="1">
      <alignment horizontal="left" vertical="top" wrapText="1" indent="2"/>
    </xf>
    <xf numFmtId="169" fontId="1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left" wrapText="1" indent="2"/>
    </xf>
    <xf numFmtId="169" fontId="1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left" wrapText="1"/>
    </xf>
    <xf numFmtId="49" fontId="16" fillId="2" borderId="6" xfId="0" applyNumberFormat="1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26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6" fillId="0" borderId="8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8" fillId="0" borderId="2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left" wrapText="1" indent="9"/>
    </xf>
    <xf numFmtId="0" fontId="10" fillId="2" borderId="5" xfId="0" applyFont="1" applyFill="1" applyBorder="1" applyAlignment="1">
      <alignment horizontal="left" wrapText="1" indent="9"/>
    </xf>
    <xf numFmtId="0" fontId="4" fillId="2" borderId="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10" fillId="2" borderId="9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9">
      <selection activeCell="H18" sqref="H18"/>
    </sheetView>
  </sheetViews>
  <sheetFormatPr defaultColWidth="9.00390625" defaultRowHeight="12.75"/>
  <cols>
    <col min="1" max="1" width="4.75390625" style="2" customWidth="1"/>
    <col min="2" max="2" width="18.00390625" style="2" customWidth="1"/>
    <col min="3" max="3" width="47.375" style="2" customWidth="1"/>
    <col min="4" max="4" width="9.75390625" style="2" customWidth="1"/>
    <col min="5" max="5" width="8.125" style="2" customWidth="1"/>
    <col min="6" max="16384" width="9.125" style="2" customWidth="1"/>
  </cols>
  <sheetData>
    <row r="1" spans="1:5" s="3" customFormat="1" ht="17.25" customHeight="1">
      <c r="A1" s="1"/>
      <c r="B1" s="56"/>
      <c r="C1" s="56"/>
      <c r="D1" s="56"/>
      <c r="E1" s="56" t="s">
        <v>48</v>
      </c>
    </row>
    <row r="2" spans="1:5" s="3" customFormat="1" ht="12.75">
      <c r="A2" s="1"/>
      <c r="B2" s="56"/>
      <c r="C2" s="56"/>
      <c r="D2" s="56"/>
      <c r="E2" s="56" t="s">
        <v>234</v>
      </c>
    </row>
    <row r="3" spans="1:5" s="3" customFormat="1" ht="12.75">
      <c r="A3" s="1"/>
      <c r="B3" s="56"/>
      <c r="C3" s="56"/>
      <c r="D3" s="56"/>
      <c r="E3" s="56" t="s">
        <v>56</v>
      </c>
    </row>
    <row r="4" spans="1:5" s="3" customFormat="1" ht="12.75">
      <c r="A4" s="1"/>
      <c r="B4" s="56"/>
      <c r="C4" s="56"/>
      <c r="D4" s="56"/>
      <c r="E4" s="56" t="s">
        <v>433</v>
      </c>
    </row>
    <row r="5" ht="23.25" customHeight="1">
      <c r="C5" s="84" t="s">
        <v>253</v>
      </c>
    </row>
    <row r="6" spans="1:5" ht="42" customHeight="1">
      <c r="A6" s="242" t="s">
        <v>493</v>
      </c>
      <c r="B6" s="242"/>
      <c r="C6" s="242"/>
      <c r="D6" s="242"/>
      <c r="E6" s="242"/>
    </row>
    <row r="7" spans="1:5" ht="30.75" customHeight="1">
      <c r="A7" s="243" t="s">
        <v>254</v>
      </c>
      <c r="B7" s="243" t="s">
        <v>255</v>
      </c>
      <c r="C7" s="246" t="s">
        <v>256</v>
      </c>
      <c r="D7" s="247" t="s">
        <v>257</v>
      </c>
      <c r="E7" s="248"/>
    </row>
    <row r="8" spans="1:5" ht="39" customHeight="1">
      <c r="A8" s="244"/>
      <c r="B8" s="245"/>
      <c r="C8" s="245"/>
      <c r="D8" s="68" t="s">
        <v>258</v>
      </c>
      <c r="E8" s="68" t="s">
        <v>259</v>
      </c>
    </row>
    <row r="9" spans="1:5" ht="11.25">
      <c r="A9" s="13">
        <v>182</v>
      </c>
      <c r="B9" s="85" t="s">
        <v>66</v>
      </c>
      <c r="C9" s="13" t="s">
        <v>67</v>
      </c>
      <c r="D9" s="13">
        <v>45</v>
      </c>
      <c r="E9" s="13">
        <v>10</v>
      </c>
    </row>
    <row r="10" spans="1:5" ht="15" customHeight="1">
      <c r="A10" s="13">
        <v>182</v>
      </c>
      <c r="B10" s="85" t="s">
        <v>207</v>
      </c>
      <c r="C10" s="68" t="s">
        <v>260</v>
      </c>
      <c r="D10" s="13">
        <v>90</v>
      </c>
      <c r="E10" s="13"/>
    </row>
    <row r="11" spans="1:5" ht="11.25">
      <c r="A11" s="13">
        <v>182</v>
      </c>
      <c r="B11" s="85" t="s">
        <v>206</v>
      </c>
      <c r="C11" s="13" t="s">
        <v>184</v>
      </c>
      <c r="D11" s="13">
        <v>30</v>
      </c>
      <c r="E11" s="13">
        <v>30</v>
      </c>
    </row>
    <row r="12" spans="1:5" ht="11.25">
      <c r="A12" s="13">
        <v>182</v>
      </c>
      <c r="B12" s="85" t="s">
        <v>261</v>
      </c>
      <c r="C12" s="13" t="s">
        <v>262</v>
      </c>
      <c r="D12" s="13"/>
      <c r="E12" s="13">
        <v>100</v>
      </c>
    </row>
    <row r="13" spans="1:5" ht="11.25">
      <c r="A13" s="13">
        <v>182</v>
      </c>
      <c r="B13" s="85" t="s">
        <v>230</v>
      </c>
      <c r="C13" s="13" t="s">
        <v>231</v>
      </c>
      <c r="D13" s="13"/>
      <c r="E13" s="13">
        <v>100</v>
      </c>
    </row>
    <row r="14" spans="1:5" ht="11.25">
      <c r="A14" s="13">
        <v>182</v>
      </c>
      <c r="B14" s="85" t="s">
        <v>263</v>
      </c>
      <c r="C14" s="13" t="s">
        <v>264</v>
      </c>
      <c r="D14" s="13">
        <v>100</v>
      </c>
      <c r="E14" s="13"/>
    </row>
    <row r="15" spans="1:5" ht="22.5">
      <c r="A15" s="13">
        <v>182</v>
      </c>
      <c r="B15" s="85" t="s">
        <v>188</v>
      </c>
      <c r="C15" s="68" t="s">
        <v>265</v>
      </c>
      <c r="D15" s="13">
        <v>100</v>
      </c>
      <c r="E15" s="13"/>
    </row>
    <row r="16" spans="1:5" ht="22.5">
      <c r="A16" s="13">
        <v>182</v>
      </c>
      <c r="B16" s="85" t="s">
        <v>218</v>
      </c>
      <c r="C16" s="68" t="s">
        <v>219</v>
      </c>
      <c r="D16" s="13">
        <v>100</v>
      </c>
      <c r="E16" s="13"/>
    </row>
    <row r="17" spans="1:5" ht="33.75">
      <c r="A17" s="13">
        <v>182</v>
      </c>
      <c r="B17" s="85" t="s">
        <v>228</v>
      </c>
      <c r="C17" s="68" t="s">
        <v>266</v>
      </c>
      <c r="D17" s="13">
        <v>100</v>
      </c>
      <c r="E17" s="13"/>
    </row>
    <row r="18" spans="1:5" ht="33.75">
      <c r="A18" s="13">
        <v>182</v>
      </c>
      <c r="B18" s="85" t="s">
        <v>217</v>
      </c>
      <c r="C18" s="68" t="s">
        <v>267</v>
      </c>
      <c r="D18" s="13">
        <v>100</v>
      </c>
      <c r="E18" s="13"/>
    </row>
    <row r="19" spans="1:5" ht="45">
      <c r="A19" s="13">
        <v>182</v>
      </c>
      <c r="B19" s="85" t="s">
        <v>460</v>
      </c>
      <c r="C19" s="68" t="s">
        <v>461</v>
      </c>
      <c r="D19" s="13">
        <v>100</v>
      </c>
      <c r="E19" s="13"/>
    </row>
    <row r="20" spans="1:5" ht="38.25" customHeight="1">
      <c r="A20" s="13">
        <v>163</v>
      </c>
      <c r="B20" s="85" t="s">
        <v>242</v>
      </c>
      <c r="C20" s="68" t="s">
        <v>268</v>
      </c>
      <c r="D20" s="13">
        <v>100</v>
      </c>
      <c r="E20" s="13"/>
    </row>
    <row r="21" spans="1:5" ht="54.75" customHeight="1">
      <c r="A21" s="13">
        <v>163</v>
      </c>
      <c r="B21" s="85" t="s">
        <v>244</v>
      </c>
      <c r="C21" s="86" t="s">
        <v>269</v>
      </c>
      <c r="D21" s="13">
        <v>50</v>
      </c>
      <c r="E21" s="13">
        <v>50</v>
      </c>
    </row>
    <row r="22" spans="1:5" ht="54.75" customHeight="1">
      <c r="A22" s="13">
        <v>163</v>
      </c>
      <c r="B22" s="85" t="s">
        <v>295</v>
      </c>
      <c r="C22" s="86" t="s">
        <v>533</v>
      </c>
      <c r="D22" s="13">
        <v>100</v>
      </c>
      <c r="E22" s="13"/>
    </row>
    <row r="23" spans="1:5" ht="37.5" customHeight="1">
      <c r="A23" s="13">
        <v>163</v>
      </c>
      <c r="B23" s="85" t="s">
        <v>186</v>
      </c>
      <c r="C23" s="86" t="s">
        <v>270</v>
      </c>
      <c r="D23" s="13">
        <v>100</v>
      </c>
      <c r="E23" s="13"/>
    </row>
    <row r="24" spans="1:5" ht="33.75">
      <c r="A24" s="13">
        <v>163</v>
      </c>
      <c r="B24" s="85" t="s">
        <v>208</v>
      </c>
      <c r="C24" s="86" t="s">
        <v>271</v>
      </c>
      <c r="D24" s="13">
        <v>100</v>
      </c>
      <c r="E24" s="13"/>
    </row>
    <row r="25" spans="1:5" ht="42.75" customHeight="1">
      <c r="A25" s="13">
        <v>163</v>
      </c>
      <c r="B25" s="85" t="s">
        <v>246</v>
      </c>
      <c r="C25" s="86" t="s">
        <v>272</v>
      </c>
      <c r="D25" s="13">
        <v>100</v>
      </c>
      <c r="E25" s="13"/>
    </row>
    <row r="26" spans="1:5" ht="35.25" customHeight="1">
      <c r="A26" s="13">
        <v>163</v>
      </c>
      <c r="B26" s="85" t="s">
        <v>462</v>
      </c>
      <c r="C26" s="86" t="s">
        <v>297</v>
      </c>
      <c r="D26" s="13">
        <v>50</v>
      </c>
      <c r="E26" s="13">
        <v>50</v>
      </c>
    </row>
    <row r="27" spans="1:5" ht="33.75" customHeight="1">
      <c r="A27" s="13">
        <v>163</v>
      </c>
      <c r="B27" s="85" t="s">
        <v>209</v>
      </c>
      <c r="C27" s="86" t="s">
        <v>273</v>
      </c>
      <c r="D27" s="13">
        <v>100</v>
      </c>
      <c r="E27" s="13"/>
    </row>
    <row r="28" spans="1:5" ht="33" customHeight="1">
      <c r="A28" s="13">
        <v>163</v>
      </c>
      <c r="B28" s="85" t="s">
        <v>274</v>
      </c>
      <c r="C28" s="86" t="s">
        <v>275</v>
      </c>
      <c r="D28" s="13">
        <v>100</v>
      </c>
      <c r="E28" s="13"/>
    </row>
    <row r="29" spans="1:5" ht="22.5" customHeight="1">
      <c r="A29" s="13">
        <v>163</v>
      </c>
      <c r="B29" s="85" t="s">
        <v>463</v>
      </c>
      <c r="C29" s="86" t="s">
        <v>276</v>
      </c>
      <c r="D29" s="13">
        <v>100</v>
      </c>
      <c r="E29" s="13"/>
    </row>
    <row r="30" spans="1:5" ht="22.5">
      <c r="A30" s="87" t="s">
        <v>277</v>
      </c>
      <c r="B30" s="85" t="s">
        <v>278</v>
      </c>
      <c r="C30" s="86" t="s">
        <v>279</v>
      </c>
      <c r="D30" s="13">
        <v>100</v>
      </c>
      <c r="E30" s="13"/>
    </row>
    <row r="31" spans="1:5" ht="22.5">
      <c r="A31" s="87" t="s">
        <v>277</v>
      </c>
      <c r="B31" s="85" t="s">
        <v>246</v>
      </c>
      <c r="C31" s="86" t="s">
        <v>247</v>
      </c>
      <c r="D31" s="13">
        <v>100</v>
      </c>
      <c r="E31" s="13"/>
    </row>
    <row r="32" spans="1:5" ht="37.5" customHeight="1">
      <c r="A32" s="87" t="s">
        <v>277</v>
      </c>
      <c r="B32" s="85" t="s">
        <v>210</v>
      </c>
      <c r="C32" s="86" t="s">
        <v>280</v>
      </c>
      <c r="D32" s="13">
        <v>100</v>
      </c>
      <c r="E32" s="13"/>
    </row>
    <row r="33" spans="1:5" ht="13.5" customHeight="1">
      <c r="A33" s="87" t="s">
        <v>277</v>
      </c>
      <c r="B33" s="85" t="s">
        <v>464</v>
      </c>
      <c r="C33" s="86" t="s">
        <v>465</v>
      </c>
      <c r="D33" s="13">
        <v>100</v>
      </c>
      <c r="E33" s="13"/>
    </row>
    <row r="34" spans="1:5" s="12" customFormat="1" ht="11.25">
      <c r="A34" s="87" t="s">
        <v>281</v>
      </c>
      <c r="B34" s="85" t="s">
        <v>282</v>
      </c>
      <c r="C34" s="68" t="s">
        <v>283</v>
      </c>
      <c r="D34" s="13">
        <v>100</v>
      </c>
      <c r="E34" s="54"/>
    </row>
    <row r="35" spans="1:5" ht="25.5" customHeight="1">
      <c r="A35" s="87" t="s">
        <v>153</v>
      </c>
      <c r="B35" s="85" t="s">
        <v>246</v>
      </c>
      <c r="C35" s="86" t="s">
        <v>247</v>
      </c>
      <c r="D35" s="13">
        <v>100</v>
      </c>
      <c r="E35" s="13"/>
    </row>
    <row r="36" spans="1:5" ht="22.5">
      <c r="A36" s="87" t="s">
        <v>284</v>
      </c>
      <c r="B36" s="85" t="s">
        <v>214</v>
      </c>
      <c r="C36" s="68" t="s">
        <v>215</v>
      </c>
      <c r="D36" s="13">
        <v>100</v>
      </c>
      <c r="E36" s="13"/>
    </row>
    <row r="37" spans="1:5" ht="22.5">
      <c r="A37" s="87" t="s">
        <v>159</v>
      </c>
      <c r="B37" s="85" t="s">
        <v>246</v>
      </c>
      <c r="C37" s="86" t="s">
        <v>247</v>
      </c>
      <c r="D37" s="13">
        <v>100</v>
      </c>
      <c r="E37" s="13"/>
    </row>
    <row r="38" spans="1:5" ht="22.5">
      <c r="A38" s="87" t="s">
        <v>466</v>
      </c>
      <c r="B38" s="85" t="s">
        <v>216</v>
      </c>
      <c r="C38" s="86" t="s">
        <v>467</v>
      </c>
      <c r="D38" s="13">
        <v>100</v>
      </c>
      <c r="E38" s="13"/>
    </row>
    <row r="39" spans="1:5" ht="22.5">
      <c r="A39" s="87" t="s">
        <v>285</v>
      </c>
      <c r="B39" s="85" t="s">
        <v>216</v>
      </c>
      <c r="C39" s="68" t="s">
        <v>286</v>
      </c>
      <c r="D39" s="13">
        <v>100</v>
      </c>
      <c r="E39" s="13"/>
    </row>
    <row r="40" spans="1:5" ht="22.5">
      <c r="A40" s="87" t="s">
        <v>285</v>
      </c>
      <c r="B40" s="85" t="s">
        <v>214</v>
      </c>
      <c r="C40" s="68" t="s">
        <v>215</v>
      </c>
      <c r="D40" s="13">
        <v>100</v>
      </c>
      <c r="E40" s="13"/>
    </row>
    <row r="41" spans="1:5" ht="22.5">
      <c r="A41" s="87" t="s">
        <v>285</v>
      </c>
      <c r="B41" s="85" t="s">
        <v>210</v>
      </c>
      <c r="C41" s="68" t="s">
        <v>468</v>
      </c>
      <c r="D41" s="13">
        <v>100</v>
      </c>
      <c r="E41" s="13"/>
    </row>
    <row r="42" spans="1:5" ht="26.25" customHeight="1">
      <c r="A42" s="87" t="s">
        <v>287</v>
      </c>
      <c r="B42" s="85" t="s">
        <v>213</v>
      </c>
      <c r="C42" s="68" t="s">
        <v>288</v>
      </c>
      <c r="D42" s="13">
        <v>100</v>
      </c>
      <c r="E42" s="13"/>
    </row>
    <row r="43" spans="1:5" ht="33.75">
      <c r="A43" s="13">
        <v>188</v>
      </c>
      <c r="B43" s="85" t="s">
        <v>289</v>
      </c>
      <c r="C43" s="86" t="s">
        <v>280</v>
      </c>
      <c r="D43" s="13">
        <v>100</v>
      </c>
      <c r="E43" s="13"/>
    </row>
    <row r="44" spans="1:5" ht="22.5">
      <c r="A44" s="13">
        <v>188</v>
      </c>
      <c r="B44" s="85" t="s">
        <v>211</v>
      </c>
      <c r="C44" s="68" t="s">
        <v>212</v>
      </c>
      <c r="D44" s="13">
        <v>100</v>
      </c>
      <c r="E44" s="13"/>
    </row>
    <row r="45" spans="1:5" ht="11.25">
      <c r="A45" s="13">
        <v>188</v>
      </c>
      <c r="B45" s="85" t="s">
        <v>282</v>
      </c>
      <c r="C45" s="13" t="s">
        <v>283</v>
      </c>
      <c r="D45" s="13">
        <v>100</v>
      </c>
      <c r="E45" s="13"/>
    </row>
    <row r="46" spans="1:5" ht="37.5" customHeight="1">
      <c r="A46" s="13">
        <v>322</v>
      </c>
      <c r="B46" s="85" t="s">
        <v>229</v>
      </c>
      <c r="C46" s="68" t="s">
        <v>290</v>
      </c>
      <c r="D46" s="13">
        <v>100</v>
      </c>
      <c r="E46" s="13"/>
    </row>
    <row r="47" spans="1:5" ht="11.25">
      <c r="A47" s="13">
        <v>498</v>
      </c>
      <c r="B47" s="85" t="s">
        <v>204</v>
      </c>
      <c r="C47" s="13" t="s">
        <v>205</v>
      </c>
      <c r="D47" s="13">
        <v>40</v>
      </c>
      <c r="E47" s="13"/>
    </row>
    <row r="48" spans="1:5" ht="22.5">
      <c r="A48" s="13">
        <v>498</v>
      </c>
      <c r="B48" s="85" t="s">
        <v>469</v>
      </c>
      <c r="C48" s="68" t="s">
        <v>470</v>
      </c>
      <c r="D48" s="13">
        <v>100</v>
      </c>
      <c r="E48" s="13"/>
    </row>
    <row r="49" spans="1:5" ht="33.75">
      <c r="A49" s="87" t="s">
        <v>471</v>
      </c>
      <c r="B49" s="85" t="s">
        <v>472</v>
      </c>
      <c r="C49" s="86" t="s">
        <v>473</v>
      </c>
      <c r="D49" s="13">
        <v>100</v>
      </c>
      <c r="E49" s="13"/>
    </row>
    <row r="50" spans="1:5" ht="33.75">
      <c r="A50" s="87" t="s">
        <v>474</v>
      </c>
      <c r="B50" s="85" t="s">
        <v>210</v>
      </c>
      <c r="C50" s="86" t="s">
        <v>280</v>
      </c>
      <c r="D50" s="13">
        <v>100</v>
      </c>
      <c r="E50" s="13"/>
    </row>
  </sheetData>
  <mergeCells count="5">
    <mergeCell ref="A6:E6"/>
    <mergeCell ref="A7:A8"/>
    <mergeCell ref="B7:B8"/>
    <mergeCell ref="C7:C8"/>
    <mergeCell ref="D7:E7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1"/>
  <sheetViews>
    <sheetView workbookViewId="0" topLeftCell="A128">
      <selection activeCell="F56" sqref="F56"/>
    </sheetView>
  </sheetViews>
  <sheetFormatPr defaultColWidth="9.00390625" defaultRowHeight="12.75"/>
  <cols>
    <col min="1" max="1" width="37.125" style="2" customWidth="1"/>
    <col min="2" max="2" width="10.375" style="9" customWidth="1"/>
    <col min="3" max="3" width="9.875" style="9" customWidth="1"/>
    <col min="4" max="4" width="10.75390625" style="9" customWidth="1"/>
    <col min="5" max="5" width="9.625" style="9" customWidth="1"/>
    <col min="6" max="7" width="9.375" style="2" customWidth="1"/>
    <col min="8" max="16384" width="9.125" style="2" customWidth="1"/>
  </cols>
  <sheetData>
    <row r="1" ht="11.25">
      <c r="E1" s="2" t="s">
        <v>53</v>
      </c>
    </row>
    <row r="2" ht="11.25">
      <c r="E2" s="2" t="s">
        <v>234</v>
      </c>
    </row>
    <row r="3" ht="11.25">
      <c r="E3" s="2" t="s">
        <v>56</v>
      </c>
    </row>
    <row r="4" ht="11.25">
      <c r="E4" s="2" t="s">
        <v>433</v>
      </c>
    </row>
    <row r="5" ht="11.25">
      <c r="E5" s="2"/>
    </row>
    <row r="6" spans="1:7" ht="48" customHeight="1">
      <c r="A6" s="254" t="s">
        <v>456</v>
      </c>
      <c r="B6" s="254"/>
      <c r="C6" s="254"/>
      <c r="D6" s="254"/>
      <c r="E6" s="254"/>
      <c r="F6" s="254"/>
      <c r="G6" s="110"/>
    </row>
    <row r="7" spans="1:7" ht="11.25">
      <c r="A7" s="111" t="s">
        <v>343</v>
      </c>
      <c r="F7" s="2" t="s">
        <v>80</v>
      </c>
      <c r="G7" s="2" t="s">
        <v>80</v>
      </c>
    </row>
    <row r="8" spans="1:7" ht="32.25" customHeight="1">
      <c r="A8" s="271" t="s">
        <v>81</v>
      </c>
      <c r="B8" s="272" t="s">
        <v>82</v>
      </c>
      <c r="C8" s="272" t="s">
        <v>83</v>
      </c>
      <c r="D8" s="272" t="s">
        <v>344</v>
      </c>
      <c r="E8" s="272" t="s">
        <v>138</v>
      </c>
      <c r="F8" s="271" t="s">
        <v>252</v>
      </c>
      <c r="G8" s="271" t="s">
        <v>435</v>
      </c>
    </row>
    <row r="9" spans="1:7" s="12" customFormat="1" ht="10.5">
      <c r="A9" s="271"/>
      <c r="B9" s="272"/>
      <c r="C9" s="272"/>
      <c r="D9" s="272"/>
      <c r="E9" s="272"/>
      <c r="F9" s="271"/>
      <c r="G9" s="271"/>
    </row>
    <row r="10" spans="1:7" ht="12.75">
      <c r="A10" s="131" t="s">
        <v>84</v>
      </c>
      <c r="B10" s="132" t="s">
        <v>85</v>
      </c>
      <c r="C10" s="133"/>
      <c r="D10" s="133"/>
      <c r="E10" s="133"/>
      <c r="F10" s="134">
        <f>F19+F21+F27+F33+F37+F14</f>
        <v>22621.88</v>
      </c>
      <c r="G10" s="134">
        <f>G19+G21+G27+G33+G37+G14</f>
        <v>22176.440000000002</v>
      </c>
    </row>
    <row r="11" spans="1:7" ht="22.5" hidden="1">
      <c r="A11" s="135" t="s">
        <v>441</v>
      </c>
      <c r="B11" s="130" t="s">
        <v>85</v>
      </c>
      <c r="C11" s="119" t="s">
        <v>109</v>
      </c>
      <c r="D11" s="119"/>
      <c r="E11" s="119"/>
      <c r="F11" s="114">
        <f>F12</f>
        <v>0</v>
      </c>
      <c r="G11" s="114">
        <f>G12</f>
        <v>0</v>
      </c>
    </row>
    <row r="12" spans="1:7" ht="33.75" hidden="1">
      <c r="A12" s="135" t="s">
        <v>442</v>
      </c>
      <c r="B12" s="130" t="s">
        <v>85</v>
      </c>
      <c r="C12" s="119" t="s">
        <v>109</v>
      </c>
      <c r="D12" s="119" t="s">
        <v>370</v>
      </c>
      <c r="E12" s="119"/>
      <c r="F12" s="114">
        <f>F13</f>
        <v>0</v>
      </c>
      <c r="G12" s="114">
        <f>G13</f>
        <v>0</v>
      </c>
    </row>
    <row r="13" spans="1:7" ht="11.25" hidden="1">
      <c r="A13" s="136" t="s">
        <v>443</v>
      </c>
      <c r="B13" s="112" t="s">
        <v>85</v>
      </c>
      <c r="C13" s="137" t="s">
        <v>109</v>
      </c>
      <c r="D13" s="137" t="s">
        <v>444</v>
      </c>
      <c r="E13" s="137" t="s">
        <v>371</v>
      </c>
      <c r="F13" s="122"/>
      <c r="G13" s="122"/>
    </row>
    <row r="14" spans="1:7" ht="21.75" customHeight="1">
      <c r="A14" s="233" t="s">
        <v>550</v>
      </c>
      <c r="B14" s="17" t="s">
        <v>85</v>
      </c>
      <c r="C14" s="213" t="s">
        <v>109</v>
      </c>
      <c r="D14" s="43"/>
      <c r="E14" s="2"/>
      <c r="F14" s="238">
        <f>F16</f>
        <v>1031.47</v>
      </c>
      <c r="G14" s="238">
        <f>G16</f>
        <v>1031.47</v>
      </c>
    </row>
    <row r="15" spans="1:7" ht="11.25">
      <c r="A15" s="231" t="s">
        <v>443</v>
      </c>
      <c r="B15" s="112" t="s">
        <v>85</v>
      </c>
      <c r="C15" s="137" t="s">
        <v>109</v>
      </c>
      <c r="D15" s="137"/>
      <c r="E15" s="237"/>
      <c r="F15" s="122"/>
      <c r="G15" s="13"/>
    </row>
    <row r="16" spans="1:7" ht="22.5">
      <c r="A16" s="234" t="s">
        <v>377</v>
      </c>
      <c r="B16" s="112" t="s">
        <v>85</v>
      </c>
      <c r="C16" s="137" t="s">
        <v>109</v>
      </c>
      <c r="D16" s="137" t="s">
        <v>444</v>
      </c>
      <c r="E16" s="237" t="s">
        <v>371</v>
      </c>
      <c r="F16" s="122">
        <v>1031.47</v>
      </c>
      <c r="G16" s="19">
        <v>1031.47</v>
      </c>
    </row>
    <row r="17" spans="1:7" ht="33.75">
      <c r="A17" s="135" t="s">
        <v>86</v>
      </c>
      <c r="B17" s="130" t="s">
        <v>85</v>
      </c>
      <c r="C17" s="130" t="s">
        <v>87</v>
      </c>
      <c r="D17" s="119"/>
      <c r="E17" s="119"/>
      <c r="F17" s="121">
        <f>F18</f>
        <v>1669.59</v>
      </c>
      <c r="G17" s="121">
        <f>G18</f>
        <v>1636.29</v>
      </c>
    </row>
    <row r="18" spans="1:7" ht="22.5">
      <c r="A18" s="138" t="s">
        <v>141</v>
      </c>
      <c r="B18" s="130" t="s">
        <v>85</v>
      </c>
      <c r="C18" s="130" t="s">
        <v>87</v>
      </c>
      <c r="D18" s="130" t="s">
        <v>370</v>
      </c>
      <c r="E18" s="119"/>
      <c r="F18" s="121">
        <f>F19</f>
        <v>1669.59</v>
      </c>
      <c r="G18" s="121">
        <f>G19</f>
        <v>1636.29</v>
      </c>
    </row>
    <row r="19" spans="1:7" ht="11.25">
      <c r="A19" s="139" t="s">
        <v>142</v>
      </c>
      <c r="B19" s="112" t="s">
        <v>85</v>
      </c>
      <c r="C19" s="130" t="s">
        <v>87</v>
      </c>
      <c r="D19" s="130" t="s">
        <v>370</v>
      </c>
      <c r="E19" s="130" t="s">
        <v>371</v>
      </c>
      <c r="F19" s="114">
        <v>1669.59</v>
      </c>
      <c r="G19" s="114">
        <v>1636.29</v>
      </c>
    </row>
    <row r="20" spans="1:7" ht="45">
      <c r="A20" s="135" t="s">
        <v>88</v>
      </c>
      <c r="B20" s="130" t="s">
        <v>85</v>
      </c>
      <c r="C20" s="130" t="s">
        <v>89</v>
      </c>
      <c r="D20" s="119"/>
      <c r="E20" s="119"/>
      <c r="F20" s="114">
        <f>F21</f>
        <v>14847.720000000001</v>
      </c>
      <c r="G20" s="114">
        <f>G21</f>
        <v>14539.420000000002</v>
      </c>
    </row>
    <row r="21" spans="1:7" ht="10.5" customHeight="1">
      <c r="A21" s="138" t="s">
        <v>345</v>
      </c>
      <c r="B21" s="130" t="s">
        <v>85</v>
      </c>
      <c r="C21" s="130" t="s">
        <v>89</v>
      </c>
      <c r="D21" s="130" t="s">
        <v>370</v>
      </c>
      <c r="E21" s="119" t="s">
        <v>371</v>
      </c>
      <c r="F21" s="114">
        <f>16774.4-18.61-876.6-1031.47</f>
        <v>14847.720000000001</v>
      </c>
      <c r="G21" s="114">
        <f>16468.4-20.91-876.6-1031.47</f>
        <v>14539.420000000002</v>
      </c>
    </row>
    <row r="22" spans="1:7" ht="15.75" customHeight="1" hidden="1">
      <c r="A22" s="139" t="s">
        <v>142</v>
      </c>
      <c r="B22" s="112" t="s">
        <v>85</v>
      </c>
      <c r="C22" s="112" t="s">
        <v>89</v>
      </c>
      <c r="D22" s="130" t="s">
        <v>372</v>
      </c>
      <c r="E22" s="130" t="s">
        <v>371</v>
      </c>
      <c r="F22" s="114"/>
      <c r="G22" s="114"/>
    </row>
    <row r="23" spans="1:7" ht="15.75" customHeight="1" hidden="1">
      <c r="A23" s="135" t="s">
        <v>90</v>
      </c>
      <c r="B23" s="130" t="s">
        <v>85</v>
      </c>
      <c r="C23" s="130">
        <v>5</v>
      </c>
      <c r="D23" s="130"/>
      <c r="E23" s="130"/>
      <c r="F23" s="114">
        <f>F24</f>
        <v>0</v>
      </c>
      <c r="G23" s="114">
        <f>G24</f>
        <v>0</v>
      </c>
    </row>
    <row r="24" spans="1:7" ht="13.5" customHeight="1" hidden="1">
      <c r="A24" s="52" t="s">
        <v>445</v>
      </c>
      <c r="B24" s="32" t="s">
        <v>85</v>
      </c>
      <c r="C24" s="32" t="s">
        <v>98</v>
      </c>
      <c r="D24" s="17" t="s">
        <v>446</v>
      </c>
      <c r="E24" s="17" t="s">
        <v>281</v>
      </c>
      <c r="F24" s="114"/>
      <c r="G24" s="114"/>
    </row>
    <row r="25" spans="1:7" ht="33.75">
      <c r="A25" s="138" t="s">
        <v>346</v>
      </c>
      <c r="B25" s="130" t="s">
        <v>85</v>
      </c>
      <c r="C25" s="130" t="s">
        <v>103</v>
      </c>
      <c r="D25" s="119"/>
      <c r="E25" s="119"/>
      <c r="F25" s="114">
        <f>F26</f>
        <v>2323.39</v>
      </c>
      <c r="G25" s="114">
        <f>G26</f>
        <v>2306.93</v>
      </c>
    </row>
    <row r="26" spans="1:7" ht="22.5">
      <c r="A26" s="138" t="s">
        <v>347</v>
      </c>
      <c r="B26" s="130" t="s">
        <v>85</v>
      </c>
      <c r="C26" s="130" t="s">
        <v>103</v>
      </c>
      <c r="D26" s="130" t="s">
        <v>370</v>
      </c>
      <c r="E26" s="119"/>
      <c r="F26" s="121">
        <f>F27</f>
        <v>2323.39</v>
      </c>
      <c r="G26" s="121">
        <f>G27</f>
        <v>2306.93</v>
      </c>
    </row>
    <row r="27" spans="1:7" ht="11.25">
      <c r="A27" s="139" t="s">
        <v>142</v>
      </c>
      <c r="B27" s="112" t="s">
        <v>85</v>
      </c>
      <c r="C27" s="130" t="s">
        <v>103</v>
      </c>
      <c r="D27" s="130" t="s">
        <v>372</v>
      </c>
      <c r="E27" s="130" t="s">
        <v>371</v>
      </c>
      <c r="F27" s="114">
        <v>2323.39</v>
      </c>
      <c r="G27" s="114">
        <v>2306.93</v>
      </c>
    </row>
    <row r="28" spans="1:7" ht="22.5" hidden="1">
      <c r="A28" s="138" t="s">
        <v>348</v>
      </c>
      <c r="B28" s="130" t="s">
        <v>85</v>
      </c>
      <c r="C28" s="130" t="s">
        <v>107</v>
      </c>
      <c r="D28" s="119"/>
      <c r="E28" s="119"/>
      <c r="F28" s="114"/>
      <c r="G28" s="114"/>
    </row>
    <row r="29" spans="1:7" ht="22.5" hidden="1">
      <c r="A29" s="138" t="s">
        <v>349</v>
      </c>
      <c r="B29" s="130" t="s">
        <v>85</v>
      </c>
      <c r="C29" s="130" t="s">
        <v>107</v>
      </c>
      <c r="D29" s="130" t="s">
        <v>167</v>
      </c>
      <c r="E29" s="119"/>
      <c r="F29" s="114"/>
      <c r="G29" s="114"/>
    </row>
    <row r="30" spans="1:7" ht="23.25" customHeight="1" hidden="1">
      <c r="A30" s="139" t="s">
        <v>350</v>
      </c>
      <c r="B30" s="112" t="s">
        <v>85</v>
      </c>
      <c r="C30" s="130" t="s">
        <v>107</v>
      </c>
      <c r="D30" s="130" t="s">
        <v>167</v>
      </c>
      <c r="E30" s="130" t="s">
        <v>351</v>
      </c>
      <c r="F30" s="115"/>
      <c r="G30" s="115"/>
    </row>
    <row r="31" spans="1:7" ht="11.25">
      <c r="A31" s="138" t="s">
        <v>93</v>
      </c>
      <c r="B31" s="130" t="s">
        <v>85</v>
      </c>
      <c r="C31" s="130" t="s">
        <v>360</v>
      </c>
      <c r="D31" s="119"/>
      <c r="E31" s="119"/>
      <c r="F31" s="114">
        <f>F32</f>
        <v>642</v>
      </c>
      <c r="G31" s="114">
        <f>G32</f>
        <v>642</v>
      </c>
    </row>
    <row r="32" spans="1:7" ht="15.75" customHeight="1">
      <c r="A32" s="138" t="s">
        <v>93</v>
      </c>
      <c r="B32" s="130" t="s">
        <v>85</v>
      </c>
      <c r="C32" s="130" t="s">
        <v>360</v>
      </c>
      <c r="D32" s="130" t="s">
        <v>337</v>
      </c>
      <c r="E32" s="119"/>
      <c r="F32" s="114">
        <f>F33</f>
        <v>642</v>
      </c>
      <c r="G32" s="114">
        <f>G33</f>
        <v>642</v>
      </c>
    </row>
    <row r="33" spans="1:7" ht="24" customHeight="1">
      <c r="A33" s="139" t="s">
        <v>352</v>
      </c>
      <c r="B33" s="112" t="s">
        <v>85</v>
      </c>
      <c r="C33" s="112" t="s">
        <v>360</v>
      </c>
      <c r="D33" s="112" t="s">
        <v>373</v>
      </c>
      <c r="E33" s="112" t="s">
        <v>374</v>
      </c>
      <c r="F33" s="114">
        <v>642</v>
      </c>
      <c r="G33" s="114">
        <v>642</v>
      </c>
    </row>
    <row r="34" spans="1:7" ht="11.25" customHeight="1" hidden="1">
      <c r="A34" s="138" t="s">
        <v>94</v>
      </c>
      <c r="B34" s="130" t="s">
        <v>85</v>
      </c>
      <c r="C34" s="130" t="s">
        <v>361</v>
      </c>
      <c r="D34" s="119"/>
      <c r="E34" s="119"/>
      <c r="F34" s="114">
        <f>F35+F40</f>
        <v>1080.69</v>
      </c>
      <c r="G34" s="114">
        <f>G35+G40</f>
        <v>1120.6</v>
      </c>
    </row>
    <row r="35" spans="1:7" ht="22.5" customHeight="1" hidden="1">
      <c r="A35" s="138" t="s">
        <v>349</v>
      </c>
      <c r="B35" s="130" t="s">
        <v>85</v>
      </c>
      <c r="C35" s="130" t="s">
        <v>361</v>
      </c>
      <c r="D35" s="119" t="s">
        <v>167</v>
      </c>
      <c r="E35" s="119"/>
      <c r="F35" s="114">
        <f>F36</f>
        <v>0</v>
      </c>
      <c r="G35" s="114">
        <f>G36</f>
        <v>0</v>
      </c>
    </row>
    <row r="36" spans="1:7" ht="11.25" customHeight="1" hidden="1">
      <c r="A36" s="139" t="s">
        <v>353</v>
      </c>
      <c r="B36" s="112" t="s">
        <v>85</v>
      </c>
      <c r="C36" s="130" t="s">
        <v>361</v>
      </c>
      <c r="D36" s="112" t="s">
        <v>375</v>
      </c>
      <c r="E36" s="112" t="s">
        <v>371</v>
      </c>
      <c r="F36" s="121"/>
      <c r="G36" s="121"/>
    </row>
    <row r="37" spans="1:7" ht="11.25">
      <c r="A37" s="138" t="s">
        <v>94</v>
      </c>
      <c r="B37" s="130" t="s">
        <v>85</v>
      </c>
      <c r="C37" s="130" t="s">
        <v>361</v>
      </c>
      <c r="D37" s="119"/>
      <c r="E37" s="119"/>
      <c r="F37" s="114">
        <f>F39+F40</f>
        <v>2107.71</v>
      </c>
      <c r="G37" s="114">
        <f>G39+G40</f>
        <v>2020.33</v>
      </c>
    </row>
    <row r="38" spans="1:7" ht="22.5">
      <c r="A38" s="138" t="s">
        <v>349</v>
      </c>
      <c r="B38" s="130" t="s">
        <v>85</v>
      </c>
      <c r="C38" s="130" t="s">
        <v>361</v>
      </c>
      <c r="D38" s="119" t="s">
        <v>167</v>
      </c>
      <c r="E38" s="119"/>
      <c r="F38" s="114">
        <f>F39</f>
        <v>1027.02</v>
      </c>
      <c r="G38" s="114">
        <f>G39</f>
        <v>899.7300000000001</v>
      </c>
    </row>
    <row r="39" spans="1:7" ht="22.5">
      <c r="A39" s="139" t="s">
        <v>353</v>
      </c>
      <c r="B39" s="112" t="s">
        <v>85</v>
      </c>
      <c r="C39" s="130" t="s">
        <v>361</v>
      </c>
      <c r="D39" s="112" t="s">
        <v>375</v>
      </c>
      <c r="E39" s="112" t="s">
        <v>371</v>
      </c>
      <c r="F39" s="121">
        <f>1381.22-354.2</f>
        <v>1027.02</v>
      </c>
      <c r="G39" s="19">
        <f>1278.13-378.4</f>
        <v>899.7300000000001</v>
      </c>
    </row>
    <row r="40" spans="1:7" s="12" customFormat="1" ht="11.25">
      <c r="A40" s="138" t="s">
        <v>146</v>
      </c>
      <c r="B40" s="130" t="s">
        <v>85</v>
      </c>
      <c r="C40" s="130" t="s">
        <v>361</v>
      </c>
      <c r="D40" s="130"/>
      <c r="E40" s="119"/>
      <c r="F40" s="114">
        <f>F42+F41+F43</f>
        <v>1080.69</v>
      </c>
      <c r="G40" s="114">
        <f>G42+G41+G43</f>
        <v>1120.6</v>
      </c>
    </row>
    <row r="41" spans="1:7" ht="22.5">
      <c r="A41" s="138" t="s">
        <v>141</v>
      </c>
      <c r="B41" s="130" t="s">
        <v>85</v>
      </c>
      <c r="C41" s="130" t="s">
        <v>361</v>
      </c>
      <c r="D41" s="130" t="s">
        <v>370</v>
      </c>
      <c r="E41" s="119"/>
      <c r="F41" s="114"/>
      <c r="G41" s="114"/>
    </row>
    <row r="42" spans="1:7" ht="22.5">
      <c r="A42" s="140" t="s">
        <v>377</v>
      </c>
      <c r="B42" s="130" t="s">
        <v>85</v>
      </c>
      <c r="C42" s="130" t="s">
        <v>361</v>
      </c>
      <c r="D42" s="130" t="s">
        <v>372</v>
      </c>
      <c r="E42" s="130" t="s">
        <v>371</v>
      </c>
      <c r="F42" s="115">
        <f>214.39+203.79+203.8+18.61</f>
        <v>640.59</v>
      </c>
      <c r="G42" s="115">
        <f>214.39+204.2+204.2+20.91</f>
        <v>643.6999999999999</v>
      </c>
    </row>
    <row r="43" spans="1:7" ht="22.5">
      <c r="A43" s="136" t="s">
        <v>182</v>
      </c>
      <c r="B43" s="130" t="s">
        <v>85</v>
      </c>
      <c r="C43" s="130" t="s">
        <v>361</v>
      </c>
      <c r="D43" s="130" t="s">
        <v>376</v>
      </c>
      <c r="E43" s="130" t="s">
        <v>140</v>
      </c>
      <c r="F43" s="116">
        <v>440.1</v>
      </c>
      <c r="G43" s="116">
        <v>476.9</v>
      </c>
    </row>
    <row r="44" spans="1:7" ht="12.75">
      <c r="A44" s="131" t="s">
        <v>95</v>
      </c>
      <c r="B44" s="132" t="s">
        <v>89</v>
      </c>
      <c r="C44" s="133"/>
      <c r="D44" s="133"/>
      <c r="E44" s="133"/>
      <c r="F44" s="134">
        <f>F45+F50</f>
        <v>4520.81</v>
      </c>
      <c r="G44" s="134">
        <f>G45+G50</f>
        <v>4533.889999999999</v>
      </c>
    </row>
    <row r="45" spans="1:7" s="12" customFormat="1" ht="15" customHeight="1">
      <c r="A45" s="138" t="s">
        <v>96</v>
      </c>
      <c r="B45" s="130" t="s">
        <v>89</v>
      </c>
      <c r="C45" s="130" t="s">
        <v>98</v>
      </c>
      <c r="D45" s="119"/>
      <c r="E45" s="119"/>
      <c r="F45" s="114">
        <f>F46+F48</f>
        <v>3054.11</v>
      </c>
      <c r="G45" s="114">
        <f>G46+G48</f>
        <v>3040.39</v>
      </c>
    </row>
    <row r="46" spans="1:7" ht="22.5">
      <c r="A46" s="138" t="s">
        <v>141</v>
      </c>
      <c r="B46" s="130" t="s">
        <v>89</v>
      </c>
      <c r="C46" s="130" t="s">
        <v>98</v>
      </c>
      <c r="D46" s="130" t="s">
        <v>370</v>
      </c>
      <c r="E46" s="119"/>
      <c r="F46" s="114">
        <f>F47</f>
        <v>3054.11</v>
      </c>
      <c r="G46" s="114">
        <f>G47</f>
        <v>3040.39</v>
      </c>
    </row>
    <row r="47" spans="1:7" ht="10.5" customHeight="1">
      <c r="A47" s="139" t="s">
        <v>142</v>
      </c>
      <c r="B47" s="112" t="s">
        <v>89</v>
      </c>
      <c r="C47" s="130" t="s">
        <v>98</v>
      </c>
      <c r="D47" s="112" t="s">
        <v>372</v>
      </c>
      <c r="E47" s="112" t="s">
        <v>371</v>
      </c>
      <c r="F47" s="114">
        <v>3054.11</v>
      </c>
      <c r="G47" s="114">
        <v>3040.39</v>
      </c>
    </row>
    <row r="48" spans="1:7" ht="22.5" hidden="1">
      <c r="A48" s="16" t="s">
        <v>447</v>
      </c>
      <c r="B48" s="17" t="s">
        <v>89</v>
      </c>
      <c r="C48" s="17" t="s">
        <v>98</v>
      </c>
      <c r="D48" s="32"/>
      <c r="E48" s="32"/>
      <c r="F48" s="114">
        <f>F49</f>
        <v>0</v>
      </c>
      <c r="G48" s="114">
        <f>G49</f>
        <v>0</v>
      </c>
    </row>
    <row r="49" spans="1:7" ht="11.25" hidden="1">
      <c r="A49" s="52" t="s">
        <v>354</v>
      </c>
      <c r="B49" s="32" t="s">
        <v>89</v>
      </c>
      <c r="C49" s="32" t="s">
        <v>98</v>
      </c>
      <c r="D49" s="32" t="s">
        <v>355</v>
      </c>
      <c r="E49" s="32" t="s">
        <v>382</v>
      </c>
      <c r="F49" s="32"/>
      <c r="G49" s="32"/>
    </row>
    <row r="50" spans="1:7" ht="22.5">
      <c r="A50" s="138" t="s">
        <v>222</v>
      </c>
      <c r="B50" s="112" t="s">
        <v>89</v>
      </c>
      <c r="C50" s="130" t="s">
        <v>360</v>
      </c>
      <c r="D50" s="112"/>
      <c r="E50" s="112"/>
      <c r="F50" s="114">
        <f>F51+F53+F57+F55</f>
        <v>1466.7</v>
      </c>
      <c r="G50" s="114">
        <f>G51+G53+G57+G55</f>
        <v>1493.5</v>
      </c>
    </row>
    <row r="51" spans="1:7" ht="22.5">
      <c r="A51" s="138" t="s">
        <v>141</v>
      </c>
      <c r="B51" s="112"/>
      <c r="C51" s="130"/>
      <c r="D51" s="112"/>
      <c r="E51" s="112"/>
      <c r="F51" s="114">
        <f>F52</f>
        <v>235.9</v>
      </c>
      <c r="G51" s="114">
        <f>G52</f>
        <v>238.5</v>
      </c>
    </row>
    <row r="52" spans="1:7" ht="11.25">
      <c r="A52" s="139" t="s">
        <v>142</v>
      </c>
      <c r="B52" s="112" t="s">
        <v>89</v>
      </c>
      <c r="C52" s="130" t="s">
        <v>360</v>
      </c>
      <c r="D52" s="112" t="s">
        <v>372</v>
      </c>
      <c r="E52" s="112" t="s">
        <v>371</v>
      </c>
      <c r="F52" s="114">
        <v>235.9</v>
      </c>
      <c r="G52" s="114">
        <v>238.5</v>
      </c>
    </row>
    <row r="53" spans="1:7" ht="22.5" hidden="1">
      <c r="A53" s="138" t="s">
        <v>223</v>
      </c>
      <c r="B53" s="112" t="s">
        <v>89</v>
      </c>
      <c r="C53" s="130" t="s">
        <v>360</v>
      </c>
      <c r="D53" s="130"/>
      <c r="E53" s="112"/>
      <c r="F53" s="114">
        <f>F54</f>
        <v>0</v>
      </c>
      <c r="G53" s="114">
        <f>G54</f>
        <v>0</v>
      </c>
    </row>
    <row r="54" spans="1:7" ht="22.5" hidden="1">
      <c r="A54" s="139" t="s">
        <v>377</v>
      </c>
      <c r="B54" s="112" t="s">
        <v>89</v>
      </c>
      <c r="C54" s="130" t="s">
        <v>360</v>
      </c>
      <c r="D54" s="130" t="s">
        <v>224</v>
      </c>
      <c r="E54" s="112" t="s">
        <v>371</v>
      </c>
      <c r="F54" s="114"/>
      <c r="G54" s="114"/>
    </row>
    <row r="55" spans="1:7" ht="22.5">
      <c r="A55" s="138" t="s">
        <v>522</v>
      </c>
      <c r="B55" s="130" t="s">
        <v>89</v>
      </c>
      <c r="C55" s="130" t="s">
        <v>360</v>
      </c>
      <c r="D55" s="130"/>
      <c r="E55" s="130"/>
      <c r="F55" s="114">
        <f>F56</f>
        <v>1230.8</v>
      </c>
      <c r="G55" s="114">
        <f>G56</f>
        <v>1255</v>
      </c>
    </row>
    <row r="56" spans="1:7" ht="21.75" customHeight="1">
      <c r="A56" s="139" t="s">
        <v>377</v>
      </c>
      <c r="B56" s="112" t="s">
        <v>89</v>
      </c>
      <c r="C56" s="130" t="s">
        <v>360</v>
      </c>
      <c r="D56" s="130" t="s">
        <v>523</v>
      </c>
      <c r="E56" s="112" t="s">
        <v>371</v>
      </c>
      <c r="F56" s="114">
        <f>354.2+876.6</f>
        <v>1230.8</v>
      </c>
      <c r="G56" s="13">
        <f>378.4+876.6</f>
        <v>1255</v>
      </c>
    </row>
    <row r="57" spans="1:7" ht="0.75" customHeight="1" hidden="1">
      <c r="A57" s="138" t="s">
        <v>378</v>
      </c>
      <c r="B57" s="112" t="s">
        <v>89</v>
      </c>
      <c r="C57" s="130" t="s">
        <v>360</v>
      </c>
      <c r="D57" s="112"/>
      <c r="E57" s="112"/>
      <c r="F57" s="114">
        <f>F58</f>
        <v>0</v>
      </c>
      <c r="G57" s="114">
        <f>G58</f>
        <v>0</v>
      </c>
    </row>
    <row r="58" spans="1:7" ht="22.5" hidden="1">
      <c r="A58" s="139" t="s">
        <v>377</v>
      </c>
      <c r="B58" s="112" t="s">
        <v>89</v>
      </c>
      <c r="C58" s="130" t="s">
        <v>360</v>
      </c>
      <c r="D58" s="112" t="s">
        <v>379</v>
      </c>
      <c r="E58" s="112" t="s">
        <v>371</v>
      </c>
      <c r="F58" s="114"/>
      <c r="G58" s="114"/>
    </row>
    <row r="59" spans="1:7" ht="11.25">
      <c r="A59" s="139"/>
      <c r="B59" s="112"/>
      <c r="C59" s="112"/>
      <c r="D59" s="112"/>
      <c r="E59" s="112"/>
      <c r="F59" s="114"/>
      <c r="G59" s="114"/>
    </row>
    <row r="60" spans="1:7" ht="12.75">
      <c r="A60" s="131" t="s">
        <v>97</v>
      </c>
      <c r="B60" s="132" t="s">
        <v>98</v>
      </c>
      <c r="C60" s="133"/>
      <c r="D60" s="133"/>
      <c r="E60" s="133"/>
      <c r="F60" s="134">
        <f>F64+F65+F67</f>
        <v>333.31</v>
      </c>
      <c r="G60" s="134">
        <f>G64+G65+G67</f>
        <v>0</v>
      </c>
    </row>
    <row r="61" spans="1:7" ht="11.25">
      <c r="A61" s="138" t="s">
        <v>100</v>
      </c>
      <c r="B61" s="130" t="s">
        <v>98</v>
      </c>
      <c r="C61" s="130" t="s">
        <v>109</v>
      </c>
      <c r="D61" s="119"/>
      <c r="E61" s="119"/>
      <c r="F61" s="115"/>
      <c r="G61" s="115"/>
    </row>
    <row r="62" spans="1:7" ht="0.75" customHeight="1" hidden="1">
      <c r="A62" s="138" t="s">
        <v>39</v>
      </c>
      <c r="B62" s="130" t="s">
        <v>98</v>
      </c>
      <c r="C62" s="130" t="s">
        <v>85</v>
      </c>
      <c r="D62" s="130" t="s">
        <v>40</v>
      </c>
      <c r="E62" s="119"/>
      <c r="F62" s="115"/>
      <c r="G62" s="115"/>
    </row>
    <row r="63" spans="1:7" ht="11.25" hidden="1">
      <c r="A63" s="139" t="s">
        <v>354</v>
      </c>
      <c r="B63" s="130" t="s">
        <v>98</v>
      </c>
      <c r="C63" s="112" t="s">
        <v>85</v>
      </c>
      <c r="D63" s="112" t="s">
        <v>40</v>
      </c>
      <c r="E63" s="112">
        <v>213</v>
      </c>
      <c r="F63" s="115"/>
      <c r="G63" s="115"/>
    </row>
    <row r="64" spans="1:7" ht="22.5" hidden="1">
      <c r="A64" s="136" t="s">
        <v>380</v>
      </c>
      <c r="B64" s="130" t="s">
        <v>98</v>
      </c>
      <c r="C64" s="112" t="s">
        <v>109</v>
      </c>
      <c r="D64" s="119" t="s">
        <v>381</v>
      </c>
      <c r="E64" s="119" t="s">
        <v>382</v>
      </c>
      <c r="F64" s="114"/>
      <c r="G64" s="114"/>
    </row>
    <row r="65" spans="1:7" ht="19.5" customHeight="1">
      <c r="A65" s="136" t="s">
        <v>387</v>
      </c>
      <c r="B65" s="130" t="s">
        <v>98</v>
      </c>
      <c r="C65" s="112" t="s">
        <v>109</v>
      </c>
      <c r="D65" s="119" t="s">
        <v>388</v>
      </c>
      <c r="E65" s="119" t="s">
        <v>371</v>
      </c>
      <c r="F65" s="114">
        <v>333.31</v>
      </c>
      <c r="G65" s="114"/>
    </row>
    <row r="66" spans="1:7" ht="0.75" customHeight="1" hidden="1">
      <c r="A66" s="135" t="s">
        <v>383</v>
      </c>
      <c r="B66" s="130" t="s">
        <v>98</v>
      </c>
      <c r="C66" s="112" t="s">
        <v>87</v>
      </c>
      <c r="D66" s="119"/>
      <c r="E66" s="119"/>
      <c r="F66" s="114">
        <f>F67</f>
        <v>0</v>
      </c>
      <c r="G66" s="114">
        <f>G67</f>
        <v>0</v>
      </c>
    </row>
    <row r="67" spans="1:7" s="12" customFormat="1" ht="11.25" hidden="1">
      <c r="A67" s="136" t="s">
        <v>384</v>
      </c>
      <c r="B67" s="130" t="s">
        <v>98</v>
      </c>
      <c r="C67" s="112" t="s">
        <v>87</v>
      </c>
      <c r="D67" s="112" t="s">
        <v>385</v>
      </c>
      <c r="E67" s="119" t="s">
        <v>386</v>
      </c>
      <c r="F67" s="114"/>
      <c r="G67" s="114"/>
    </row>
    <row r="68" spans="1:7" s="12" customFormat="1" ht="11.25" hidden="1">
      <c r="A68" s="139" t="s">
        <v>354</v>
      </c>
      <c r="B68" s="130" t="s">
        <v>98</v>
      </c>
      <c r="C68" s="112" t="s">
        <v>109</v>
      </c>
      <c r="D68" s="112" t="s">
        <v>41</v>
      </c>
      <c r="E68" s="112">
        <v>213</v>
      </c>
      <c r="F68" s="115"/>
      <c r="G68" s="115"/>
    </row>
    <row r="69" spans="1:7" ht="11.25">
      <c r="A69" s="136"/>
      <c r="B69" s="130" t="s">
        <v>98</v>
      </c>
      <c r="C69" s="130" t="s">
        <v>89</v>
      </c>
      <c r="D69" s="119"/>
      <c r="E69" s="119"/>
      <c r="F69" s="114"/>
      <c r="G69" s="114"/>
    </row>
    <row r="70" spans="1:7" ht="12.75">
      <c r="A70" s="131" t="s">
        <v>106</v>
      </c>
      <c r="B70" s="132" t="s">
        <v>107</v>
      </c>
      <c r="C70" s="133"/>
      <c r="D70" s="133"/>
      <c r="E70" s="133"/>
      <c r="F70" s="134">
        <f>F72+F82+F87+F71</f>
        <v>107545.31999999999</v>
      </c>
      <c r="G70" s="134">
        <f>G72+G82+G87+G71</f>
        <v>110425.43</v>
      </c>
    </row>
    <row r="71" spans="1:7" s="12" customFormat="1" ht="11.25">
      <c r="A71" s="135" t="s">
        <v>110</v>
      </c>
      <c r="B71" s="130" t="s">
        <v>107</v>
      </c>
      <c r="C71" s="133" t="s">
        <v>85</v>
      </c>
      <c r="D71" s="133"/>
      <c r="E71" s="133"/>
      <c r="F71" s="114"/>
      <c r="G71" s="114"/>
    </row>
    <row r="72" spans="1:7" ht="11.25">
      <c r="A72" s="138" t="s">
        <v>108</v>
      </c>
      <c r="B72" s="130" t="s">
        <v>107</v>
      </c>
      <c r="C72" s="130" t="s">
        <v>109</v>
      </c>
      <c r="D72" s="119"/>
      <c r="E72" s="119"/>
      <c r="F72" s="114">
        <f>F77+F78+F81+F73</f>
        <v>102769.01</v>
      </c>
      <c r="G72" s="114">
        <f>G77+G78+G81+G73</f>
        <v>105776.81999999999</v>
      </c>
    </row>
    <row r="73" spans="1:7" ht="24.75" customHeight="1" hidden="1">
      <c r="A73" s="138" t="s">
        <v>448</v>
      </c>
      <c r="B73" s="130" t="s">
        <v>107</v>
      </c>
      <c r="C73" s="130" t="s">
        <v>109</v>
      </c>
      <c r="D73" s="119" t="s">
        <v>449</v>
      </c>
      <c r="E73" s="119"/>
      <c r="F73" s="114">
        <f>F74</f>
        <v>0</v>
      </c>
      <c r="G73" s="114">
        <f>G74</f>
        <v>0</v>
      </c>
    </row>
    <row r="74" spans="1:7" ht="22.5" hidden="1">
      <c r="A74" s="138" t="s">
        <v>447</v>
      </c>
      <c r="B74" s="130" t="s">
        <v>107</v>
      </c>
      <c r="C74" s="130" t="s">
        <v>109</v>
      </c>
      <c r="D74" s="119" t="s">
        <v>355</v>
      </c>
      <c r="E74" s="119"/>
      <c r="F74" s="114">
        <f>F75</f>
        <v>0</v>
      </c>
      <c r="G74" s="114">
        <f>G75</f>
        <v>0</v>
      </c>
    </row>
    <row r="75" spans="1:7" ht="11.25" hidden="1">
      <c r="A75" s="139" t="s">
        <v>450</v>
      </c>
      <c r="B75" s="112" t="s">
        <v>107</v>
      </c>
      <c r="C75" s="112" t="s">
        <v>109</v>
      </c>
      <c r="D75" s="137" t="s">
        <v>355</v>
      </c>
      <c r="E75" s="137" t="s">
        <v>382</v>
      </c>
      <c r="F75" s="122"/>
      <c r="G75" s="122"/>
    </row>
    <row r="76" spans="1:7" ht="22.5">
      <c r="A76" s="138" t="s">
        <v>340</v>
      </c>
      <c r="B76" s="130" t="s">
        <v>107</v>
      </c>
      <c r="C76" s="130" t="s">
        <v>109</v>
      </c>
      <c r="D76" s="130" t="s">
        <v>200</v>
      </c>
      <c r="E76" s="119"/>
      <c r="F76" s="115">
        <f>F77</f>
        <v>94065.98</v>
      </c>
      <c r="G76" s="115">
        <f>G77</f>
        <v>97384.59</v>
      </c>
    </row>
    <row r="77" spans="1:7" ht="25.5" customHeight="1">
      <c r="A77" s="139" t="s">
        <v>394</v>
      </c>
      <c r="B77" s="112" t="s">
        <v>107</v>
      </c>
      <c r="C77" s="130" t="s">
        <v>109</v>
      </c>
      <c r="D77" s="112" t="s">
        <v>389</v>
      </c>
      <c r="E77" s="112" t="s">
        <v>140</v>
      </c>
      <c r="F77" s="115">
        <v>94065.98</v>
      </c>
      <c r="G77" s="115">
        <v>97384.59</v>
      </c>
    </row>
    <row r="78" spans="1:7" ht="11.25">
      <c r="A78" s="138" t="s">
        <v>164</v>
      </c>
      <c r="B78" s="130" t="s">
        <v>107</v>
      </c>
      <c r="C78" s="130" t="s">
        <v>109</v>
      </c>
      <c r="D78" s="130" t="s">
        <v>43</v>
      </c>
      <c r="E78" s="119"/>
      <c r="F78" s="115">
        <f>F79</f>
        <v>7099.030000000001</v>
      </c>
      <c r="G78" s="115">
        <f>G79</f>
        <v>6788.23</v>
      </c>
    </row>
    <row r="79" spans="1:7" ht="16.5" customHeight="1">
      <c r="A79" s="139" t="s">
        <v>394</v>
      </c>
      <c r="B79" s="130" t="s">
        <v>107</v>
      </c>
      <c r="C79" s="130" t="s">
        <v>109</v>
      </c>
      <c r="D79" s="130" t="s">
        <v>390</v>
      </c>
      <c r="E79" s="119" t="s">
        <v>140</v>
      </c>
      <c r="F79" s="115">
        <f>1167.21+2841.21+3090.61</f>
        <v>7099.030000000001</v>
      </c>
      <c r="G79" s="115">
        <f>1086.21+2627.11+3074.91</f>
        <v>6788.23</v>
      </c>
    </row>
    <row r="80" spans="1:7" ht="16.5" customHeight="1">
      <c r="A80" s="135" t="s">
        <v>196</v>
      </c>
      <c r="B80" s="130" t="s">
        <v>107</v>
      </c>
      <c r="C80" s="130" t="s">
        <v>109</v>
      </c>
      <c r="D80" s="130"/>
      <c r="E80" s="119"/>
      <c r="F80" s="115"/>
      <c r="G80" s="115"/>
    </row>
    <row r="81" spans="1:7" ht="36">
      <c r="A81" s="142" t="s">
        <v>198</v>
      </c>
      <c r="B81" s="143" t="s">
        <v>107</v>
      </c>
      <c r="C81" s="143" t="s">
        <v>109</v>
      </c>
      <c r="D81" s="143" t="s">
        <v>391</v>
      </c>
      <c r="E81" s="144" t="s">
        <v>140</v>
      </c>
      <c r="F81" s="120">
        <v>1604</v>
      </c>
      <c r="G81" s="120">
        <v>1604</v>
      </c>
    </row>
    <row r="82" spans="1:7" ht="15.75" customHeight="1">
      <c r="A82" s="135" t="s">
        <v>115</v>
      </c>
      <c r="B82" s="130" t="s">
        <v>107</v>
      </c>
      <c r="C82" s="130" t="s">
        <v>107</v>
      </c>
      <c r="D82" s="119"/>
      <c r="E82" s="119"/>
      <c r="F82" s="114">
        <f>F83+F85</f>
        <v>727</v>
      </c>
      <c r="G82" s="114">
        <f>G83+G85</f>
        <v>727</v>
      </c>
    </row>
    <row r="83" spans="1:7" ht="22.5">
      <c r="A83" s="135" t="s">
        <v>160</v>
      </c>
      <c r="B83" s="130" t="s">
        <v>107</v>
      </c>
      <c r="C83" s="130" t="s">
        <v>107</v>
      </c>
      <c r="D83" s="130">
        <v>4310000</v>
      </c>
      <c r="E83" s="119"/>
      <c r="F83" s="121">
        <f>F84</f>
        <v>53.5</v>
      </c>
      <c r="G83" s="121">
        <f>G84</f>
        <v>53.5</v>
      </c>
    </row>
    <row r="84" spans="1:7" ht="9.75" customHeight="1">
      <c r="A84" s="139" t="s">
        <v>394</v>
      </c>
      <c r="B84" s="130" t="s">
        <v>107</v>
      </c>
      <c r="C84" s="130" t="s">
        <v>107</v>
      </c>
      <c r="D84" s="112" t="s">
        <v>392</v>
      </c>
      <c r="E84" s="130" t="s">
        <v>140</v>
      </c>
      <c r="F84" s="121">
        <v>53.5</v>
      </c>
      <c r="G84" s="121">
        <v>53.5</v>
      </c>
    </row>
    <row r="85" spans="1:7" ht="22.5">
      <c r="A85" s="135" t="s">
        <v>393</v>
      </c>
      <c r="B85" s="130" t="s">
        <v>107</v>
      </c>
      <c r="C85" s="130" t="s">
        <v>107</v>
      </c>
      <c r="D85" s="130" t="s">
        <v>192</v>
      </c>
      <c r="E85" s="130" t="s">
        <v>140</v>
      </c>
      <c r="F85" s="114">
        <f>F86</f>
        <v>673.5</v>
      </c>
      <c r="G85" s="114">
        <f>G86</f>
        <v>673.5</v>
      </c>
    </row>
    <row r="86" spans="1:7" ht="22.5">
      <c r="A86" s="139" t="s">
        <v>394</v>
      </c>
      <c r="B86" s="130" t="s">
        <v>107</v>
      </c>
      <c r="C86" s="130" t="s">
        <v>107</v>
      </c>
      <c r="D86" s="130" t="s">
        <v>395</v>
      </c>
      <c r="E86" s="130" t="s">
        <v>140</v>
      </c>
      <c r="F86" s="114">
        <v>673.5</v>
      </c>
      <c r="G86" s="114">
        <v>673.5</v>
      </c>
    </row>
    <row r="87" spans="1:7" ht="11.25">
      <c r="A87" s="138" t="s">
        <v>116</v>
      </c>
      <c r="B87" s="130" t="s">
        <v>107</v>
      </c>
      <c r="C87" s="130" t="s">
        <v>123</v>
      </c>
      <c r="D87" s="119"/>
      <c r="E87" s="119"/>
      <c r="F87" s="114">
        <f>F88</f>
        <v>4049.3099999999995</v>
      </c>
      <c r="G87" s="114">
        <f>G88</f>
        <v>3921.6099999999997</v>
      </c>
    </row>
    <row r="88" spans="1:7" ht="22.5">
      <c r="A88" s="138" t="s">
        <v>141</v>
      </c>
      <c r="B88" s="130" t="s">
        <v>107</v>
      </c>
      <c r="C88" s="130" t="s">
        <v>123</v>
      </c>
      <c r="D88" s="130" t="s">
        <v>370</v>
      </c>
      <c r="E88" s="119"/>
      <c r="F88" s="114">
        <f>F89+F90</f>
        <v>4049.3099999999995</v>
      </c>
      <c r="G88" s="114">
        <f>G89+G90</f>
        <v>3921.6099999999997</v>
      </c>
    </row>
    <row r="89" spans="1:7" ht="11.25">
      <c r="A89" s="139" t="s">
        <v>142</v>
      </c>
      <c r="B89" s="130" t="s">
        <v>107</v>
      </c>
      <c r="C89" s="130" t="s">
        <v>123</v>
      </c>
      <c r="D89" s="112" t="s">
        <v>372</v>
      </c>
      <c r="E89" s="130" t="s">
        <v>371</v>
      </c>
      <c r="F89" s="114">
        <v>3003.72</v>
      </c>
      <c r="G89" s="114">
        <v>2890.12</v>
      </c>
    </row>
    <row r="90" spans="1:7" ht="22.5">
      <c r="A90" s="138" t="s">
        <v>163</v>
      </c>
      <c r="B90" s="130" t="s">
        <v>107</v>
      </c>
      <c r="C90" s="130" t="s">
        <v>123</v>
      </c>
      <c r="D90" s="130">
        <v>4350000</v>
      </c>
      <c r="E90" s="119"/>
      <c r="F90" s="114">
        <f>F91</f>
        <v>1045.59</v>
      </c>
      <c r="G90" s="114">
        <f>G91</f>
        <v>1031.49</v>
      </c>
    </row>
    <row r="91" spans="1:7" ht="17.25" customHeight="1">
      <c r="A91" s="139" t="s">
        <v>394</v>
      </c>
      <c r="B91" s="130" t="s">
        <v>107</v>
      </c>
      <c r="C91" s="130" t="s">
        <v>123</v>
      </c>
      <c r="D91" s="130" t="s">
        <v>396</v>
      </c>
      <c r="E91" s="130" t="s">
        <v>140</v>
      </c>
      <c r="F91" s="115">
        <v>1045.59</v>
      </c>
      <c r="G91" s="115">
        <v>1031.49</v>
      </c>
    </row>
    <row r="92" spans="1:7" s="18" customFormat="1" ht="27" customHeight="1">
      <c r="A92" s="131" t="s">
        <v>117</v>
      </c>
      <c r="B92" s="132" t="s">
        <v>118</v>
      </c>
      <c r="C92" s="133"/>
      <c r="D92" s="133"/>
      <c r="E92" s="133"/>
      <c r="F92" s="134">
        <f>F93+F102+F105+F100</f>
        <v>8206.579999999998</v>
      </c>
      <c r="G92" s="134">
        <f>G93+G102+G105+G100</f>
        <v>7355.100000000001</v>
      </c>
    </row>
    <row r="93" spans="1:7" s="12" customFormat="1" ht="16.5" customHeight="1">
      <c r="A93" s="138" t="s">
        <v>119</v>
      </c>
      <c r="B93" s="130" t="s">
        <v>118</v>
      </c>
      <c r="C93" s="130" t="s">
        <v>85</v>
      </c>
      <c r="D93" s="119"/>
      <c r="E93" s="119"/>
      <c r="F93" s="114">
        <f>F94+F96+F98</f>
        <v>6618.099999999999</v>
      </c>
      <c r="G93" s="114">
        <f>G94+G96+G98</f>
        <v>5762.02</v>
      </c>
    </row>
    <row r="94" spans="1:7" ht="22.5">
      <c r="A94" s="138" t="s">
        <v>155</v>
      </c>
      <c r="B94" s="130" t="s">
        <v>118</v>
      </c>
      <c r="C94" s="130" t="s">
        <v>85</v>
      </c>
      <c r="D94" s="130">
        <v>4400000</v>
      </c>
      <c r="E94" s="119"/>
      <c r="F94" s="114">
        <f>F95</f>
        <v>3189.18</v>
      </c>
      <c r="G94" s="114">
        <f>G95</f>
        <v>2858.8</v>
      </c>
    </row>
    <row r="95" spans="1:7" ht="13.5" customHeight="1">
      <c r="A95" s="139" t="s">
        <v>394</v>
      </c>
      <c r="B95" s="130" t="s">
        <v>118</v>
      </c>
      <c r="C95" s="112" t="s">
        <v>85</v>
      </c>
      <c r="D95" s="112" t="s">
        <v>397</v>
      </c>
      <c r="E95" s="130" t="s">
        <v>140</v>
      </c>
      <c r="F95" s="114">
        <v>3189.18</v>
      </c>
      <c r="G95" s="114">
        <v>2858.8</v>
      </c>
    </row>
    <row r="96" spans="1:7" ht="11.25">
      <c r="A96" s="138" t="s">
        <v>157</v>
      </c>
      <c r="B96" s="130" t="s">
        <v>118</v>
      </c>
      <c r="C96" s="130" t="s">
        <v>85</v>
      </c>
      <c r="D96" s="130">
        <v>4420000</v>
      </c>
      <c r="E96" s="119"/>
      <c r="F96" s="115">
        <f>F97</f>
        <v>2957.22</v>
      </c>
      <c r="G96" s="115">
        <f>G97</f>
        <v>2903.22</v>
      </c>
    </row>
    <row r="97" spans="1:7" ht="15.75" customHeight="1">
      <c r="A97" s="139" t="s">
        <v>394</v>
      </c>
      <c r="B97" s="130" t="s">
        <v>118</v>
      </c>
      <c r="C97" s="112" t="s">
        <v>85</v>
      </c>
      <c r="D97" s="112" t="s">
        <v>398</v>
      </c>
      <c r="E97" s="130" t="s">
        <v>140</v>
      </c>
      <c r="F97" s="115">
        <v>2957.22</v>
      </c>
      <c r="G97" s="115">
        <v>2903.22</v>
      </c>
    </row>
    <row r="98" spans="1:7" ht="22.5">
      <c r="A98" s="138" t="s">
        <v>399</v>
      </c>
      <c r="B98" s="130" t="s">
        <v>118</v>
      </c>
      <c r="C98" s="112" t="s">
        <v>85</v>
      </c>
      <c r="D98" s="112" t="s">
        <v>400</v>
      </c>
      <c r="E98" s="130"/>
      <c r="F98" s="115">
        <f>F99</f>
        <v>471.7</v>
      </c>
      <c r="G98" s="115">
        <f>G99</f>
        <v>0</v>
      </c>
    </row>
    <row r="99" spans="1:7" ht="22.5">
      <c r="A99" s="139" t="s">
        <v>401</v>
      </c>
      <c r="B99" s="130" t="s">
        <v>118</v>
      </c>
      <c r="C99" s="112" t="s">
        <v>85</v>
      </c>
      <c r="D99" s="112" t="s">
        <v>402</v>
      </c>
      <c r="E99" s="130" t="s">
        <v>140</v>
      </c>
      <c r="F99" s="115">
        <v>471.7</v>
      </c>
      <c r="G99" s="115"/>
    </row>
    <row r="100" spans="1:7" ht="33.75">
      <c r="A100" s="138" t="s">
        <v>339</v>
      </c>
      <c r="B100" s="130" t="s">
        <v>118</v>
      </c>
      <c r="C100" s="130" t="s">
        <v>103</v>
      </c>
      <c r="D100" s="130" t="s">
        <v>150</v>
      </c>
      <c r="E100" s="119"/>
      <c r="F100" s="114">
        <f>F101</f>
        <v>574.76</v>
      </c>
      <c r="G100" s="114">
        <f>G101</f>
        <v>580.76</v>
      </c>
    </row>
    <row r="101" spans="1:7" ht="17.25" customHeight="1">
      <c r="A101" s="139" t="s">
        <v>394</v>
      </c>
      <c r="B101" s="130" t="s">
        <v>118</v>
      </c>
      <c r="C101" s="130" t="s">
        <v>103</v>
      </c>
      <c r="D101" s="130" t="s">
        <v>404</v>
      </c>
      <c r="E101" s="112" t="s">
        <v>140</v>
      </c>
      <c r="F101" s="114">
        <v>574.76</v>
      </c>
      <c r="G101" s="114">
        <v>580.76</v>
      </c>
    </row>
    <row r="102" spans="1:7" ht="11.25">
      <c r="A102" s="138" t="s">
        <v>120</v>
      </c>
      <c r="B102" s="130" t="s">
        <v>118</v>
      </c>
      <c r="C102" s="130" t="s">
        <v>87</v>
      </c>
      <c r="D102" s="119"/>
      <c r="E102" s="119"/>
      <c r="F102" s="114">
        <f>F103</f>
        <v>322.27</v>
      </c>
      <c r="G102" s="114">
        <f>G103</f>
        <v>322.27</v>
      </c>
    </row>
    <row r="103" spans="1:7" ht="11.25">
      <c r="A103" s="138" t="s">
        <v>341</v>
      </c>
      <c r="B103" s="130" t="s">
        <v>118</v>
      </c>
      <c r="C103" s="130" t="s">
        <v>87</v>
      </c>
      <c r="D103" s="130">
        <v>4530000</v>
      </c>
      <c r="E103" s="119"/>
      <c r="F103" s="114">
        <f>F104</f>
        <v>322.27</v>
      </c>
      <c r="G103" s="114">
        <f>G104</f>
        <v>322.27</v>
      </c>
    </row>
    <row r="104" spans="1:7" ht="33.75">
      <c r="A104" s="139" t="s">
        <v>169</v>
      </c>
      <c r="B104" s="130" t="s">
        <v>118</v>
      </c>
      <c r="C104" s="130" t="s">
        <v>87</v>
      </c>
      <c r="D104" s="112" t="s">
        <v>403</v>
      </c>
      <c r="E104" s="112" t="s">
        <v>386</v>
      </c>
      <c r="F104" s="114">
        <v>322.27</v>
      </c>
      <c r="G104" s="114">
        <v>322.27</v>
      </c>
    </row>
    <row r="105" spans="1:7" ht="22.5">
      <c r="A105" s="138" t="s">
        <v>121</v>
      </c>
      <c r="B105" s="130" t="s">
        <v>118</v>
      </c>
      <c r="C105" s="130" t="s">
        <v>103</v>
      </c>
      <c r="D105" s="119"/>
      <c r="E105" s="119"/>
      <c r="F105" s="114">
        <f>F106</f>
        <v>691.45</v>
      </c>
      <c r="G105" s="114">
        <f>G106</f>
        <v>690.05</v>
      </c>
    </row>
    <row r="106" spans="1:7" ht="22.5">
      <c r="A106" s="138" t="s">
        <v>141</v>
      </c>
      <c r="B106" s="130" t="s">
        <v>118</v>
      </c>
      <c r="C106" s="130" t="s">
        <v>103</v>
      </c>
      <c r="D106" s="130" t="s">
        <v>370</v>
      </c>
      <c r="E106" s="119"/>
      <c r="F106" s="114">
        <f>F107</f>
        <v>691.45</v>
      </c>
      <c r="G106" s="114">
        <f>G107</f>
        <v>690.05</v>
      </c>
    </row>
    <row r="107" spans="1:7" ht="11.25">
      <c r="A107" s="139" t="s">
        <v>142</v>
      </c>
      <c r="B107" s="130" t="s">
        <v>118</v>
      </c>
      <c r="C107" s="130" t="s">
        <v>103</v>
      </c>
      <c r="D107" s="112" t="s">
        <v>372</v>
      </c>
      <c r="E107" s="112" t="s">
        <v>371</v>
      </c>
      <c r="F107" s="114">
        <v>691.45</v>
      </c>
      <c r="G107" s="114">
        <v>690.05</v>
      </c>
    </row>
    <row r="108" spans="1:7" ht="12.75">
      <c r="A108" s="131" t="s">
        <v>122</v>
      </c>
      <c r="B108" s="132" t="s">
        <v>123</v>
      </c>
      <c r="C108" s="133"/>
      <c r="D108" s="133"/>
      <c r="E108" s="133"/>
      <c r="F108" s="134">
        <f>F109+F112+F116+F119</f>
        <v>15175</v>
      </c>
      <c r="G108" s="134">
        <f>G109+G112+G116+G119</f>
        <v>15166.230000000003</v>
      </c>
    </row>
    <row r="109" spans="1:7" ht="11.25">
      <c r="A109" s="135" t="s">
        <v>363</v>
      </c>
      <c r="B109" s="130" t="s">
        <v>123</v>
      </c>
      <c r="C109" s="130" t="s">
        <v>85</v>
      </c>
      <c r="D109" s="112"/>
      <c r="E109" s="130"/>
      <c r="F109" s="114">
        <f>F110</f>
        <v>2427.83</v>
      </c>
      <c r="G109" s="114">
        <f>G110</f>
        <v>2545.29</v>
      </c>
    </row>
    <row r="110" spans="1:7" ht="22.5">
      <c r="A110" s="138" t="s">
        <v>151</v>
      </c>
      <c r="B110" s="130" t="s">
        <v>123</v>
      </c>
      <c r="C110" s="130" t="s">
        <v>85</v>
      </c>
      <c r="D110" s="130">
        <v>4700000</v>
      </c>
      <c r="E110" s="119"/>
      <c r="F110" s="114">
        <f>F111</f>
        <v>2427.83</v>
      </c>
      <c r="G110" s="114">
        <f>G111</f>
        <v>2545.29</v>
      </c>
    </row>
    <row r="111" spans="1:7" ht="16.5" customHeight="1">
      <c r="A111" s="139" t="s">
        <v>394</v>
      </c>
      <c r="B111" s="130" t="s">
        <v>123</v>
      </c>
      <c r="C111" s="112" t="s">
        <v>85</v>
      </c>
      <c r="D111" s="112" t="s">
        <v>405</v>
      </c>
      <c r="E111" s="130" t="s">
        <v>140</v>
      </c>
      <c r="F111" s="114">
        <f>891.82+490.06+365.6+256.75+285.5+138.1</f>
        <v>2427.83</v>
      </c>
      <c r="G111" s="114">
        <f>879.45+475.29+256.75+285.5+138.1+510.2</f>
        <v>2545.29</v>
      </c>
    </row>
    <row r="112" spans="1:7" ht="11.25">
      <c r="A112" s="135" t="s">
        <v>364</v>
      </c>
      <c r="B112" s="130" t="s">
        <v>123</v>
      </c>
      <c r="C112" s="130" t="s">
        <v>109</v>
      </c>
      <c r="D112" s="130"/>
      <c r="E112" s="130"/>
      <c r="F112" s="114">
        <f>F113+F115</f>
        <v>10039.73</v>
      </c>
      <c r="G112" s="114">
        <f>G113+G115</f>
        <v>9963.02</v>
      </c>
    </row>
    <row r="113" spans="1:7" s="12" customFormat="1" ht="22.5">
      <c r="A113" s="135" t="s">
        <v>451</v>
      </c>
      <c r="B113" s="130" t="s">
        <v>123</v>
      </c>
      <c r="C113" s="130" t="s">
        <v>109</v>
      </c>
      <c r="D113" s="130" t="s">
        <v>407</v>
      </c>
      <c r="E113" s="119"/>
      <c r="F113" s="114">
        <f>F114</f>
        <v>7784.74</v>
      </c>
      <c r="G113" s="114">
        <f>G114</f>
        <v>7708.03</v>
      </c>
    </row>
    <row r="114" spans="1:7" s="12" customFormat="1" ht="24" customHeight="1">
      <c r="A114" s="139" t="s">
        <v>394</v>
      </c>
      <c r="B114" s="130" t="s">
        <v>123</v>
      </c>
      <c r="C114" s="112" t="s">
        <v>109</v>
      </c>
      <c r="D114" s="112" t="s">
        <v>405</v>
      </c>
      <c r="E114" s="130" t="s">
        <v>140</v>
      </c>
      <c r="F114" s="115">
        <f>886.58+6698.26+199.9</f>
        <v>7784.74</v>
      </c>
      <c r="G114" s="115">
        <f>848.82+6659.31+199.9</f>
        <v>7708.03</v>
      </c>
    </row>
    <row r="115" spans="1:7" ht="33.75">
      <c r="A115" s="145" t="s">
        <v>199</v>
      </c>
      <c r="B115" s="137" t="s">
        <v>123</v>
      </c>
      <c r="C115" s="137" t="s">
        <v>109</v>
      </c>
      <c r="D115" s="137" t="s">
        <v>406</v>
      </c>
      <c r="E115" s="137" t="s">
        <v>140</v>
      </c>
      <c r="F115" s="117">
        <v>2254.99</v>
      </c>
      <c r="G115" s="117">
        <v>2254.99</v>
      </c>
    </row>
    <row r="116" spans="1:7" ht="15.75" customHeight="1">
      <c r="A116" s="146" t="s">
        <v>365</v>
      </c>
      <c r="B116" s="119" t="s">
        <v>123</v>
      </c>
      <c r="C116" s="119" t="s">
        <v>89</v>
      </c>
      <c r="D116" s="119"/>
      <c r="E116" s="119"/>
      <c r="F116" s="120">
        <f>F117</f>
        <v>2526.24</v>
      </c>
      <c r="G116" s="120">
        <f>G117</f>
        <v>2476.7200000000003</v>
      </c>
    </row>
    <row r="117" spans="1:7" ht="26.25" customHeight="1">
      <c r="A117" s="138" t="s">
        <v>151</v>
      </c>
      <c r="B117" s="137" t="s">
        <v>123</v>
      </c>
      <c r="C117" s="137" t="s">
        <v>89</v>
      </c>
      <c r="D117" s="137" t="s">
        <v>407</v>
      </c>
      <c r="E117" s="137"/>
      <c r="F117" s="117">
        <f>F118</f>
        <v>2526.24</v>
      </c>
      <c r="G117" s="117">
        <f>G118</f>
        <v>2476.7200000000003</v>
      </c>
    </row>
    <row r="118" spans="1:7" ht="16.5" customHeight="1">
      <c r="A118" s="139" t="s">
        <v>394</v>
      </c>
      <c r="B118" s="137" t="s">
        <v>123</v>
      </c>
      <c r="C118" s="137" t="s">
        <v>89</v>
      </c>
      <c r="D118" s="137" t="s">
        <v>405</v>
      </c>
      <c r="E118" s="137" t="s">
        <v>140</v>
      </c>
      <c r="F118" s="117">
        <f>1452.78+1073.46</f>
        <v>2526.24</v>
      </c>
      <c r="G118" s="117">
        <f>1425.96+1050.76</f>
        <v>2476.7200000000003</v>
      </c>
    </row>
    <row r="119" spans="1:7" ht="11.25">
      <c r="A119" s="138" t="s">
        <v>124</v>
      </c>
      <c r="B119" s="130" t="s">
        <v>123</v>
      </c>
      <c r="C119" s="130" t="s">
        <v>118</v>
      </c>
      <c r="D119" s="130"/>
      <c r="E119" s="130"/>
      <c r="F119" s="115">
        <f>F120</f>
        <v>181.2</v>
      </c>
      <c r="G119" s="115">
        <f>G120</f>
        <v>181.2</v>
      </c>
    </row>
    <row r="120" spans="1:7" ht="22.5" customHeight="1">
      <c r="A120" s="136" t="s">
        <v>45</v>
      </c>
      <c r="B120" s="112" t="s">
        <v>123</v>
      </c>
      <c r="C120" s="112" t="s">
        <v>118</v>
      </c>
      <c r="D120" s="112" t="s">
        <v>408</v>
      </c>
      <c r="E120" s="112" t="s">
        <v>281</v>
      </c>
      <c r="F120" s="147">
        <v>181.2</v>
      </c>
      <c r="G120" s="147">
        <v>181.2</v>
      </c>
    </row>
    <row r="121" spans="1:7" ht="12.75">
      <c r="A121" s="131" t="s">
        <v>126</v>
      </c>
      <c r="B121" s="132">
        <v>10</v>
      </c>
      <c r="C121" s="133"/>
      <c r="D121" s="133"/>
      <c r="E121" s="133"/>
      <c r="F121" s="134">
        <f>F122+F125+F128+F140+F147</f>
        <v>29136.300000000003</v>
      </c>
      <c r="G121" s="134">
        <f>G122+G125+G128+G140+G147</f>
        <v>30633.410000000003</v>
      </c>
    </row>
    <row r="122" spans="1:7" ht="11.25">
      <c r="A122" s="138" t="s">
        <v>127</v>
      </c>
      <c r="B122" s="130">
        <v>10</v>
      </c>
      <c r="C122" s="130" t="s">
        <v>85</v>
      </c>
      <c r="D122" s="119"/>
      <c r="E122" s="119"/>
      <c r="F122" s="114">
        <f>F123</f>
        <v>1436.4</v>
      </c>
      <c r="G122" s="114">
        <f>G123</f>
        <v>1436.33</v>
      </c>
    </row>
    <row r="123" spans="1:7" ht="11.25">
      <c r="A123" s="138" t="s">
        <v>171</v>
      </c>
      <c r="B123" s="130">
        <v>10</v>
      </c>
      <c r="C123" s="130" t="s">
        <v>85</v>
      </c>
      <c r="D123" s="130" t="s">
        <v>409</v>
      </c>
      <c r="E123" s="119"/>
      <c r="F123" s="114">
        <f>F124</f>
        <v>1436.4</v>
      </c>
      <c r="G123" s="114">
        <f>G124</f>
        <v>1436.33</v>
      </c>
    </row>
    <row r="124" spans="1:7" ht="33.75">
      <c r="A124" s="139" t="s">
        <v>46</v>
      </c>
      <c r="B124" s="112">
        <v>10</v>
      </c>
      <c r="C124" s="112" t="s">
        <v>85</v>
      </c>
      <c r="D124" s="130" t="s">
        <v>410</v>
      </c>
      <c r="E124" s="112" t="s">
        <v>143</v>
      </c>
      <c r="F124" s="114">
        <v>1436.4</v>
      </c>
      <c r="G124" s="114">
        <v>1436.33</v>
      </c>
    </row>
    <row r="125" spans="1:7" ht="11.25">
      <c r="A125" s="138" t="s">
        <v>128</v>
      </c>
      <c r="B125" s="130">
        <v>10</v>
      </c>
      <c r="C125" s="130" t="s">
        <v>109</v>
      </c>
      <c r="D125" s="119"/>
      <c r="E125" s="119"/>
      <c r="F125" s="114">
        <f>F126</f>
        <v>19028.8</v>
      </c>
      <c r="G125" s="114">
        <f>G126</f>
        <v>20441.58</v>
      </c>
    </row>
    <row r="126" spans="1:7" ht="11.25">
      <c r="A126" s="138" t="s">
        <v>342</v>
      </c>
      <c r="B126" s="130">
        <v>10</v>
      </c>
      <c r="C126" s="130" t="s">
        <v>109</v>
      </c>
      <c r="D126" s="130" t="s">
        <v>411</v>
      </c>
      <c r="E126" s="119"/>
      <c r="F126" s="114">
        <f>F127</f>
        <v>19028.8</v>
      </c>
      <c r="G126" s="114">
        <f>G127</f>
        <v>20441.58</v>
      </c>
    </row>
    <row r="127" spans="1:7" ht="17.25" customHeight="1">
      <c r="A127" s="139" t="s">
        <v>394</v>
      </c>
      <c r="B127" s="112">
        <v>10</v>
      </c>
      <c r="C127" s="130" t="s">
        <v>109</v>
      </c>
      <c r="D127" s="130" t="s">
        <v>412</v>
      </c>
      <c r="E127" s="130" t="s">
        <v>140</v>
      </c>
      <c r="F127" s="114">
        <f>5335.17+13693.63</f>
        <v>19028.8</v>
      </c>
      <c r="G127" s="114">
        <f>6091.1+14350.48</f>
        <v>20441.58</v>
      </c>
    </row>
    <row r="128" spans="1:7" ht="11.25">
      <c r="A128" s="138" t="s">
        <v>129</v>
      </c>
      <c r="B128" s="130">
        <v>10</v>
      </c>
      <c r="C128" s="130" t="s">
        <v>87</v>
      </c>
      <c r="D128" s="119" t="s">
        <v>449</v>
      </c>
      <c r="E128" s="119"/>
      <c r="F128" s="114">
        <f>F132+F135+F137+F130+F139</f>
        <v>2235.1</v>
      </c>
      <c r="G128" s="114">
        <f>G132+G135+G137+G130+G139</f>
        <v>2282.9</v>
      </c>
    </row>
    <row r="129" spans="1:7" ht="11.25">
      <c r="A129" s="138" t="s">
        <v>504</v>
      </c>
      <c r="B129" s="130" t="s">
        <v>147</v>
      </c>
      <c r="C129" s="130" t="s">
        <v>87</v>
      </c>
      <c r="D129" s="119"/>
      <c r="E129" s="119"/>
      <c r="F129" s="114">
        <f>F130</f>
        <v>350</v>
      </c>
      <c r="G129" s="114">
        <f>G130</f>
        <v>350</v>
      </c>
    </row>
    <row r="130" spans="1:7" s="18" customFormat="1" ht="11.25">
      <c r="A130" s="139" t="s">
        <v>503</v>
      </c>
      <c r="B130" s="112">
        <v>10</v>
      </c>
      <c r="C130" s="130" t="s">
        <v>87</v>
      </c>
      <c r="D130" s="112" t="s">
        <v>355</v>
      </c>
      <c r="E130" s="112" t="s">
        <v>414</v>
      </c>
      <c r="F130" s="114">
        <v>350</v>
      </c>
      <c r="G130" s="203">
        <v>350</v>
      </c>
    </row>
    <row r="131" spans="1:7" ht="11.25">
      <c r="A131" s="138" t="s">
        <v>502</v>
      </c>
      <c r="B131" s="130" t="s">
        <v>147</v>
      </c>
      <c r="C131" s="130" t="s">
        <v>87</v>
      </c>
      <c r="D131" s="130"/>
      <c r="E131" s="130"/>
      <c r="F131" s="114">
        <f>F132</f>
        <v>600</v>
      </c>
      <c r="G131" s="114">
        <f>G132</f>
        <v>600</v>
      </c>
    </row>
    <row r="132" spans="1:7" ht="33.75">
      <c r="A132" s="139" t="s">
        <v>413</v>
      </c>
      <c r="B132" s="130" t="s">
        <v>147</v>
      </c>
      <c r="C132" s="130" t="s">
        <v>87</v>
      </c>
      <c r="D132" s="119" t="s">
        <v>355</v>
      </c>
      <c r="E132" s="119" t="s">
        <v>414</v>
      </c>
      <c r="F132" s="114">
        <v>600</v>
      </c>
      <c r="G132" s="114">
        <v>600</v>
      </c>
    </row>
    <row r="133" spans="1:7" ht="11.25">
      <c r="A133" s="138" t="s">
        <v>452</v>
      </c>
      <c r="B133" s="130" t="s">
        <v>147</v>
      </c>
      <c r="C133" s="130" t="s">
        <v>87</v>
      </c>
      <c r="D133" s="119" t="s">
        <v>453</v>
      </c>
      <c r="E133" s="119"/>
      <c r="F133" s="114"/>
      <c r="G133" s="114"/>
    </row>
    <row r="134" spans="1:7" ht="22.5">
      <c r="A134" s="138" t="s">
        <v>454</v>
      </c>
      <c r="B134" s="130" t="s">
        <v>147</v>
      </c>
      <c r="C134" s="130" t="s">
        <v>87</v>
      </c>
      <c r="D134" s="119" t="s">
        <v>453</v>
      </c>
      <c r="E134" s="119"/>
      <c r="F134" s="114">
        <f>F135</f>
        <v>0</v>
      </c>
      <c r="G134" s="114">
        <f>G135</f>
        <v>0</v>
      </c>
    </row>
    <row r="135" spans="1:7" ht="11.25">
      <c r="A135" s="139" t="s">
        <v>415</v>
      </c>
      <c r="B135" s="130" t="s">
        <v>147</v>
      </c>
      <c r="C135" s="130" t="s">
        <v>87</v>
      </c>
      <c r="D135" s="119" t="s">
        <v>455</v>
      </c>
      <c r="E135" s="119" t="s">
        <v>143</v>
      </c>
      <c r="F135" s="114"/>
      <c r="G135" s="114"/>
    </row>
    <row r="136" spans="1:7" ht="11.25">
      <c r="A136" s="138" t="s">
        <v>429</v>
      </c>
      <c r="B136" s="130"/>
      <c r="C136" s="130"/>
      <c r="D136" s="119"/>
      <c r="E136" s="119"/>
      <c r="F136" s="114"/>
      <c r="G136" s="114"/>
    </row>
    <row r="137" spans="1:7" ht="11.25">
      <c r="A137" s="139" t="s">
        <v>415</v>
      </c>
      <c r="B137" s="130" t="s">
        <v>147</v>
      </c>
      <c r="C137" s="130" t="s">
        <v>87</v>
      </c>
      <c r="D137" s="119" t="s">
        <v>416</v>
      </c>
      <c r="E137" s="119" t="s">
        <v>143</v>
      </c>
      <c r="F137" s="114">
        <v>744</v>
      </c>
      <c r="G137" s="114">
        <v>744</v>
      </c>
    </row>
    <row r="138" spans="1:7" ht="11.25">
      <c r="A138" s="138" t="s">
        <v>525</v>
      </c>
      <c r="B138" s="130" t="s">
        <v>147</v>
      </c>
      <c r="C138" s="130"/>
      <c r="D138" s="119"/>
      <c r="E138" s="119"/>
      <c r="F138" s="114"/>
      <c r="G138" s="13"/>
    </row>
    <row r="139" spans="1:7" ht="11.25">
      <c r="A139" s="139" t="s">
        <v>415</v>
      </c>
      <c r="B139" s="130" t="s">
        <v>147</v>
      </c>
      <c r="C139" s="130" t="s">
        <v>87</v>
      </c>
      <c r="D139" s="119" t="s">
        <v>526</v>
      </c>
      <c r="E139" s="119" t="s">
        <v>143</v>
      </c>
      <c r="F139" s="114">
        <v>541.1</v>
      </c>
      <c r="G139" s="19">
        <v>588.9</v>
      </c>
    </row>
    <row r="140" spans="1:7" ht="11.25">
      <c r="A140" s="138" t="s">
        <v>417</v>
      </c>
      <c r="B140" s="130" t="s">
        <v>147</v>
      </c>
      <c r="C140" s="130" t="s">
        <v>89</v>
      </c>
      <c r="D140" s="130" t="s">
        <v>197</v>
      </c>
      <c r="E140" s="119"/>
      <c r="F140" s="121">
        <f>F141+F144+F145</f>
        <v>3335.4</v>
      </c>
      <c r="G140" s="121">
        <f>G141+G144+G145</f>
        <v>3353</v>
      </c>
    </row>
    <row r="141" spans="1:7" ht="22.5">
      <c r="A141" s="138" t="s">
        <v>418</v>
      </c>
      <c r="B141" s="130" t="s">
        <v>147</v>
      </c>
      <c r="C141" s="130" t="s">
        <v>89</v>
      </c>
      <c r="D141" s="130" t="s">
        <v>419</v>
      </c>
      <c r="E141" s="130"/>
      <c r="F141" s="121">
        <f>F142</f>
        <v>2094</v>
      </c>
      <c r="G141" s="121">
        <f>G142</f>
        <v>2094</v>
      </c>
    </row>
    <row r="142" spans="1:7" ht="11.25">
      <c r="A142" s="139" t="s">
        <v>420</v>
      </c>
      <c r="B142" s="130" t="s">
        <v>147</v>
      </c>
      <c r="C142" s="130" t="s">
        <v>89</v>
      </c>
      <c r="D142" s="130" t="s">
        <v>421</v>
      </c>
      <c r="E142" s="130"/>
      <c r="F142" s="121">
        <v>2094</v>
      </c>
      <c r="G142" s="121">
        <v>2094</v>
      </c>
    </row>
    <row r="143" spans="1:7" ht="12.75" customHeight="1">
      <c r="A143" s="148" t="s">
        <v>196</v>
      </c>
      <c r="B143" s="149">
        <v>10</v>
      </c>
      <c r="C143" s="150" t="s">
        <v>89</v>
      </c>
      <c r="D143" s="151">
        <v>5200000</v>
      </c>
      <c r="E143" s="149"/>
      <c r="F143" s="115"/>
      <c r="G143" s="115"/>
    </row>
    <row r="144" spans="1:7" ht="67.5">
      <c r="A144" s="140" t="s">
        <v>225</v>
      </c>
      <c r="B144" s="130" t="s">
        <v>147</v>
      </c>
      <c r="C144" s="130" t="s">
        <v>89</v>
      </c>
      <c r="D144" s="130" t="s">
        <v>423</v>
      </c>
      <c r="E144" s="130" t="s">
        <v>143</v>
      </c>
      <c r="F144" s="116">
        <v>1011.5</v>
      </c>
      <c r="G144" s="121">
        <v>1011.5</v>
      </c>
    </row>
    <row r="145" spans="1:7" ht="33.75">
      <c r="A145" s="95" t="s">
        <v>422</v>
      </c>
      <c r="B145" s="151">
        <v>10</v>
      </c>
      <c r="C145" s="152" t="s">
        <v>89</v>
      </c>
      <c r="D145" s="151">
        <v>5050502</v>
      </c>
      <c r="E145" s="151">
        <v>0</v>
      </c>
      <c r="F145" s="153">
        <f>F146</f>
        <v>229.9</v>
      </c>
      <c r="G145" s="153">
        <f>G146</f>
        <v>247.5</v>
      </c>
    </row>
    <row r="146" spans="1:7" ht="11.25">
      <c r="A146" s="154" t="s">
        <v>415</v>
      </c>
      <c r="B146" s="151">
        <v>10</v>
      </c>
      <c r="C146" s="152" t="s">
        <v>89</v>
      </c>
      <c r="D146" s="151">
        <v>5050502</v>
      </c>
      <c r="E146" s="152" t="s">
        <v>143</v>
      </c>
      <c r="F146" s="153">
        <v>229.9</v>
      </c>
      <c r="G146" s="153">
        <v>247.5</v>
      </c>
    </row>
    <row r="147" spans="1:7" ht="11.25">
      <c r="A147" s="138" t="s">
        <v>130</v>
      </c>
      <c r="B147" s="130">
        <v>10</v>
      </c>
      <c r="C147" s="130" t="s">
        <v>103</v>
      </c>
      <c r="D147" s="130"/>
      <c r="E147" s="119"/>
      <c r="F147" s="114">
        <f>F148</f>
        <v>3100.6000000000004</v>
      </c>
      <c r="G147" s="114">
        <f>G148</f>
        <v>3119.6000000000004</v>
      </c>
    </row>
    <row r="148" spans="1:7" ht="22.5">
      <c r="A148" s="138" t="s">
        <v>141</v>
      </c>
      <c r="B148" s="130" t="s">
        <v>147</v>
      </c>
      <c r="C148" s="130" t="s">
        <v>103</v>
      </c>
      <c r="D148" s="130" t="s">
        <v>370</v>
      </c>
      <c r="E148" s="119"/>
      <c r="F148" s="114">
        <f>F149</f>
        <v>3100.6000000000004</v>
      </c>
      <c r="G148" s="114">
        <f>G149</f>
        <v>3119.6000000000004</v>
      </c>
    </row>
    <row r="149" spans="1:7" ht="11.25">
      <c r="A149" s="139" t="s">
        <v>142</v>
      </c>
      <c r="B149" s="130" t="s">
        <v>147</v>
      </c>
      <c r="C149" s="130" t="s">
        <v>103</v>
      </c>
      <c r="D149" s="130" t="s">
        <v>372</v>
      </c>
      <c r="E149" s="119" t="s">
        <v>371</v>
      </c>
      <c r="F149" s="114">
        <f>1827.4+522.5+750.7</f>
        <v>3100.6000000000004</v>
      </c>
      <c r="G149" s="114">
        <f>1843.8+523.6+752.2</f>
        <v>3119.6000000000004</v>
      </c>
    </row>
    <row r="150" spans="1:7" ht="12.75">
      <c r="A150" s="131" t="s">
        <v>131</v>
      </c>
      <c r="B150" s="132">
        <v>11</v>
      </c>
      <c r="C150" s="133"/>
      <c r="D150" s="155">
        <f>D151</f>
        <v>0</v>
      </c>
      <c r="E150" s="156"/>
      <c r="F150" s="141">
        <v>19613.5</v>
      </c>
      <c r="G150" s="141">
        <v>22349.8</v>
      </c>
    </row>
    <row r="151" spans="1:7" ht="12.75">
      <c r="A151" s="131" t="s">
        <v>47</v>
      </c>
      <c r="B151" s="133"/>
      <c r="C151" s="133"/>
      <c r="D151" s="133"/>
      <c r="E151" s="133"/>
      <c r="F151" s="134">
        <f>F10+F44+F60+F70+F92+F108+F121+F150</f>
        <v>207152.7</v>
      </c>
      <c r="G151" s="134">
        <f>G10+G44+G60+G70+G92+G108+G121+G150</f>
        <v>212640.30000000002</v>
      </c>
    </row>
  </sheetData>
  <mergeCells count="8">
    <mergeCell ref="A6:F6"/>
    <mergeCell ref="A8:A9"/>
    <mergeCell ref="B8:B9"/>
    <mergeCell ref="G8:G9"/>
    <mergeCell ref="C8:C9"/>
    <mergeCell ref="D8:D9"/>
    <mergeCell ref="E8:E9"/>
    <mergeCell ref="F8:F9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4"/>
  <sheetViews>
    <sheetView workbookViewId="0" topLeftCell="A1">
      <pane xSplit="6" ySplit="10" topLeftCell="G41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H38" sqref="H38"/>
    </sheetView>
  </sheetViews>
  <sheetFormatPr defaultColWidth="9.00390625" defaultRowHeight="12.75"/>
  <cols>
    <col min="1" max="1" width="52.75390625" style="2" customWidth="1"/>
    <col min="2" max="2" width="5.25390625" style="9" customWidth="1"/>
    <col min="3" max="3" width="4.875" style="9" customWidth="1"/>
    <col min="4" max="4" width="4.375" style="9" customWidth="1"/>
    <col min="5" max="5" width="8.00390625" style="9" customWidth="1"/>
    <col min="6" max="6" width="6.125" style="9" customWidth="1"/>
    <col min="7" max="7" width="10.25390625" style="9" customWidth="1"/>
    <col min="8" max="16384" width="9.125" style="2" customWidth="1"/>
  </cols>
  <sheetData>
    <row r="1" spans="1:7" s="3" customFormat="1" ht="12.75">
      <c r="A1" s="1"/>
      <c r="D1" s="92"/>
      <c r="G1" s="92" t="s">
        <v>496</v>
      </c>
    </row>
    <row r="2" spans="1:7" s="3" customFormat="1" ht="12.75">
      <c r="A2" s="1"/>
      <c r="D2" s="92"/>
      <c r="G2" s="92" t="s">
        <v>234</v>
      </c>
    </row>
    <row r="3" spans="1:7" s="3" customFormat="1" ht="12.75">
      <c r="A3" s="1"/>
      <c r="D3" s="92"/>
      <c r="G3" s="92" t="s">
        <v>56</v>
      </c>
    </row>
    <row r="4" spans="1:7" s="3" customFormat="1" ht="12.75">
      <c r="A4" s="1"/>
      <c r="D4" s="92"/>
      <c r="G4" s="92" t="s">
        <v>437</v>
      </c>
    </row>
    <row r="5" spans="1:7" s="3" customFormat="1" ht="12.75">
      <c r="A5" s="1"/>
      <c r="F5" s="33"/>
      <c r="G5" s="33"/>
    </row>
    <row r="6" spans="1:7" s="35" customFormat="1" ht="18.75">
      <c r="A6" s="55" t="s">
        <v>457</v>
      </c>
      <c r="B6" s="34"/>
      <c r="C6" s="34"/>
      <c r="D6" s="34"/>
      <c r="E6" s="34"/>
      <c r="F6" s="34"/>
      <c r="G6" s="34"/>
    </row>
    <row r="7" spans="1:7" ht="18.75">
      <c r="A7" s="273"/>
      <c r="B7" s="273"/>
      <c r="C7" s="273"/>
      <c r="D7" s="273"/>
      <c r="E7" s="273"/>
      <c r="F7" s="273"/>
      <c r="G7" s="273"/>
    </row>
    <row r="8" spans="1:7" ht="18.75">
      <c r="A8" s="277"/>
      <c r="B8" s="277"/>
      <c r="C8" s="277"/>
      <c r="D8" s="277"/>
      <c r="E8" s="277"/>
      <c r="F8" s="277"/>
      <c r="G8" s="277"/>
    </row>
    <row r="9" spans="1:7" ht="11.25">
      <c r="A9" s="15" t="s">
        <v>81</v>
      </c>
      <c r="B9" s="274" t="s">
        <v>136</v>
      </c>
      <c r="C9" s="274" t="s">
        <v>82</v>
      </c>
      <c r="D9" s="274" t="s">
        <v>83</v>
      </c>
      <c r="E9" s="274" t="s">
        <v>137</v>
      </c>
      <c r="F9" s="274" t="s">
        <v>138</v>
      </c>
      <c r="G9" s="267" t="s">
        <v>195</v>
      </c>
    </row>
    <row r="10" spans="1:7" ht="10.5" customHeight="1">
      <c r="A10" s="15"/>
      <c r="B10" s="275"/>
      <c r="C10" s="275"/>
      <c r="D10" s="275"/>
      <c r="E10" s="275"/>
      <c r="F10" s="275"/>
      <c r="G10" s="276"/>
    </row>
    <row r="11" spans="1:7" ht="11.25" hidden="1">
      <c r="A11" s="231"/>
      <c r="B11" s="229" t="s">
        <v>140</v>
      </c>
      <c r="C11" s="229" t="s">
        <v>85</v>
      </c>
      <c r="D11" s="229" t="s">
        <v>109</v>
      </c>
      <c r="E11" s="229"/>
      <c r="F11" s="229"/>
      <c r="G11" s="232">
        <f>G12</f>
        <v>0</v>
      </c>
    </row>
    <row r="12" spans="1:7" ht="11.25" hidden="1">
      <c r="A12" s="231"/>
      <c r="B12" s="229" t="s">
        <v>140</v>
      </c>
      <c r="C12" s="229" t="s">
        <v>85</v>
      </c>
      <c r="D12" s="229" t="s">
        <v>109</v>
      </c>
      <c r="E12" s="229" t="s">
        <v>444</v>
      </c>
      <c r="F12" s="229" t="s">
        <v>371</v>
      </c>
      <c r="G12" s="230"/>
    </row>
    <row r="13" spans="1:7" ht="11.25">
      <c r="A13" s="135" t="s">
        <v>139</v>
      </c>
      <c r="B13" s="130" t="s">
        <v>145</v>
      </c>
      <c r="C13" s="119"/>
      <c r="D13" s="119"/>
      <c r="E13" s="119"/>
      <c r="F13" s="119"/>
      <c r="G13" s="206">
        <f>G17+G19</f>
        <v>1592.8</v>
      </c>
    </row>
    <row r="14" spans="1:7" ht="11.25">
      <c r="A14" s="135" t="s">
        <v>84</v>
      </c>
      <c r="B14" s="130" t="s">
        <v>145</v>
      </c>
      <c r="C14" s="130" t="s">
        <v>85</v>
      </c>
      <c r="D14" s="119"/>
      <c r="E14" s="119"/>
      <c r="F14" s="119"/>
      <c r="G14" s="119"/>
    </row>
    <row r="15" spans="1:7" ht="22.5">
      <c r="A15" s="135" t="s">
        <v>86</v>
      </c>
      <c r="B15" s="130" t="s">
        <v>145</v>
      </c>
      <c r="C15" s="130" t="s">
        <v>85</v>
      </c>
      <c r="D15" s="130" t="s">
        <v>87</v>
      </c>
      <c r="E15" s="119"/>
      <c r="F15" s="119"/>
      <c r="G15" s="118">
        <f>G16</f>
        <v>1592.8</v>
      </c>
    </row>
    <row r="16" spans="1:7" ht="11.25">
      <c r="A16" s="138" t="s">
        <v>141</v>
      </c>
      <c r="B16" s="130" t="s">
        <v>145</v>
      </c>
      <c r="C16" s="130" t="s">
        <v>85</v>
      </c>
      <c r="D16" s="130" t="s">
        <v>87</v>
      </c>
      <c r="E16" s="130" t="s">
        <v>370</v>
      </c>
      <c r="F16" s="119"/>
      <c r="G16" s="118">
        <f>G17</f>
        <v>1592.8</v>
      </c>
    </row>
    <row r="17" spans="1:7" ht="10.5" customHeight="1">
      <c r="A17" s="139" t="s">
        <v>142</v>
      </c>
      <c r="B17" s="112" t="s">
        <v>145</v>
      </c>
      <c r="C17" s="112" t="s">
        <v>85</v>
      </c>
      <c r="D17" s="130" t="s">
        <v>87</v>
      </c>
      <c r="E17" s="130" t="s">
        <v>372</v>
      </c>
      <c r="F17" s="130" t="s">
        <v>371</v>
      </c>
      <c r="G17" s="116">
        <f>1652.8-60</f>
        <v>1592.8</v>
      </c>
    </row>
    <row r="18" spans="1:7" ht="0.75" customHeight="1" hidden="1">
      <c r="A18" s="138" t="s">
        <v>93</v>
      </c>
      <c r="B18" s="130" t="s">
        <v>145</v>
      </c>
      <c r="C18" s="130" t="s">
        <v>85</v>
      </c>
      <c r="D18" s="130" t="s">
        <v>360</v>
      </c>
      <c r="E18" s="130">
        <v>700000</v>
      </c>
      <c r="F18" s="119"/>
      <c r="G18" s="118"/>
    </row>
    <row r="19" spans="1:7" s="33" customFormat="1" ht="12" hidden="1">
      <c r="A19" s="139" t="s">
        <v>338</v>
      </c>
      <c r="B19" s="130" t="s">
        <v>145</v>
      </c>
      <c r="C19" s="112" t="s">
        <v>85</v>
      </c>
      <c r="D19" s="112" t="s">
        <v>360</v>
      </c>
      <c r="E19" s="112">
        <v>700000</v>
      </c>
      <c r="F19" s="130" t="s">
        <v>374</v>
      </c>
      <c r="G19" s="116"/>
    </row>
    <row r="20" spans="1:7" s="33" customFormat="1" ht="12">
      <c r="A20" s="139"/>
      <c r="B20" s="130"/>
      <c r="C20" s="112"/>
      <c r="D20" s="112"/>
      <c r="E20" s="112"/>
      <c r="F20" s="130"/>
      <c r="G20" s="116"/>
    </row>
    <row r="21" spans="1:7" ht="11.25">
      <c r="A21" s="135" t="s">
        <v>144</v>
      </c>
      <c r="B21" s="130" t="s">
        <v>382</v>
      </c>
      <c r="C21" s="119"/>
      <c r="D21" s="119"/>
      <c r="E21" s="119"/>
      <c r="F21" s="119"/>
      <c r="G21" s="169">
        <f>G29+G34+G36+G50+G52+G60+G37+G39+G47+G23+G31+G55+G58</f>
        <v>23404.96</v>
      </c>
    </row>
    <row r="22" spans="1:7" ht="12">
      <c r="A22" s="157" t="s">
        <v>84</v>
      </c>
      <c r="B22" s="143" t="s">
        <v>382</v>
      </c>
      <c r="C22" s="143" t="s">
        <v>85</v>
      </c>
      <c r="D22" s="144"/>
      <c r="E22" s="144"/>
      <c r="F22" s="144"/>
      <c r="G22" s="120">
        <f>G27+G32+G35+G25</f>
        <v>17442.88</v>
      </c>
    </row>
    <row r="23" spans="1:7" ht="22.5">
      <c r="A23" s="135" t="s">
        <v>441</v>
      </c>
      <c r="B23" s="143" t="s">
        <v>145</v>
      </c>
      <c r="C23" s="130" t="s">
        <v>85</v>
      </c>
      <c r="D23" s="119" t="s">
        <v>109</v>
      </c>
      <c r="E23" s="119"/>
      <c r="F23" s="119"/>
      <c r="G23" s="118">
        <f>G24</f>
        <v>1031.47</v>
      </c>
    </row>
    <row r="24" spans="1:7" s="33" customFormat="1" ht="33.75">
      <c r="A24" s="135" t="s">
        <v>442</v>
      </c>
      <c r="B24" s="143" t="s">
        <v>145</v>
      </c>
      <c r="C24" s="130" t="s">
        <v>85</v>
      </c>
      <c r="D24" s="119" t="s">
        <v>109</v>
      </c>
      <c r="E24" s="119" t="s">
        <v>370</v>
      </c>
      <c r="F24" s="119"/>
      <c r="G24" s="118">
        <f>G25</f>
        <v>1031.47</v>
      </c>
    </row>
    <row r="25" spans="1:7" s="18" customFormat="1" ht="11.25">
      <c r="A25" s="234" t="s">
        <v>443</v>
      </c>
      <c r="B25" s="235" t="s">
        <v>382</v>
      </c>
      <c r="C25" s="235" t="s">
        <v>85</v>
      </c>
      <c r="D25" s="235" t="s">
        <v>109</v>
      </c>
      <c r="E25" s="235"/>
      <c r="F25" s="235"/>
      <c r="G25" s="236">
        <v>1031.47</v>
      </c>
    </row>
    <row r="26" spans="1:7" s="18" customFormat="1" ht="11.25">
      <c r="A26" s="234"/>
      <c r="B26" s="235"/>
      <c r="C26" s="235"/>
      <c r="D26" s="235"/>
      <c r="E26" s="235"/>
      <c r="F26" s="235"/>
      <c r="G26" s="236"/>
    </row>
    <row r="27" spans="1:7" ht="33.75">
      <c r="A27" s="138" t="s">
        <v>88</v>
      </c>
      <c r="B27" s="130" t="s">
        <v>382</v>
      </c>
      <c r="C27" s="130" t="s">
        <v>85</v>
      </c>
      <c r="D27" s="130" t="s">
        <v>89</v>
      </c>
      <c r="E27" s="119"/>
      <c r="F27" s="119"/>
      <c r="G27" s="118">
        <f>G28</f>
        <v>14783.310000000001</v>
      </c>
    </row>
    <row r="28" spans="1:7" ht="11.25">
      <c r="A28" s="138" t="s">
        <v>141</v>
      </c>
      <c r="B28" s="130" t="s">
        <v>382</v>
      </c>
      <c r="C28" s="130" t="s">
        <v>85</v>
      </c>
      <c r="D28" s="130" t="s">
        <v>89</v>
      </c>
      <c r="E28" s="130" t="s">
        <v>370</v>
      </c>
      <c r="F28" s="119"/>
      <c r="G28" s="118">
        <f>G29</f>
        <v>14783.310000000001</v>
      </c>
    </row>
    <row r="29" spans="1:7" s="33" customFormat="1" ht="11.25" customHeight="1">
      <c r="A29" s="139" t="s">
        <v>142</v>
      </c>
      <c r="B29" s="130" t="s">
        <v>382</v>
      </c>
      <c r="C29" s="112" t="s">
        <v>85</v>
      </c>
      <c r="D29" s="130" t="s">
        <v>89</v>
      </c>
      <c r="E29" s="112" t="s">
        <v>372</v>
      </c>
      <c r="F29" s="130" t="s">
        <v>371</v>
      </c>
      <c r="G29" s="116">
        <f>16691.43-0.05-876.6-1031.47</f>
        <v>14783.310000000001</v>
      </c>
    </row>
    <row r="30" spans="1:7" ht="11.25" hidden="1">
      <c r="A30" s="135" t="s">
        <v>90</v>
      </c>
      <c r="B30" s="130" t="s">
        <v>145</v>
      </c>
      <c r="C30" s="130" t="s">
        <v>85</v>
      </c>
      <c r="D30" s="130">
        <v>5</v>
      </c>
      <c r="E30" s="130"/>
      <c r="F30" s="130"/>
      <c r="G30" s="116"/>
    </row>
    <row r="31" spans="1:7" s="39" customFormat="1" ht="33.75" hidden="1">
      <c r="A31" s="52" t="s">
        <v>445</v>
      </c>
      <c r="B31" s="130" t="s">
        <v>145</v>
      </c>
      <c r="C31" s="113" t="s">
        <v>85</v>
      </c>
      <c r="D31" s="113" t="s">
        <v>98</v>
      </c>
      <c r="E31" s="116" t="s">
        <v>446</v>
      </c>
      <c r="F31" s="130" t="s">
        <v>281</v>
      </c>
      <c r="G31" s="116"/>
    </row>
    <row r="32" spans="1:7" s="39" customFormat="1" ht="12.75">
      <c r="A32" s="158" t="s">
        <v>227</v>
      </c>
      <c r="B32" s="143" t="s">
        <v>382</v>
      </c>
      <c r="C32" s="143" t="s">
        <v>85</v>
      </c>
      <c r="D32" s="143" t="s">
        <v>360</v>
      </c>
      <c r="E32" s="144"/>
      <c r="F32" s="144"/>
      <c r="G32" s="120">
        <f>G33</f>
        <v>600</v>
      </c>
    </row>
    <row r="33" spans="1:7" s="33" customFormat="1" ht="12">
      <c r="A33" s="138" t="s">
        <v>93</v>
      </c>
      <c r="B33" s="130" t="s">
        <v>382</v>
      </c>
      <c r="C33" s="130" t="s">
        <v>85</v>
      </c>
      <c r="D33" s="130" t="s">
        <v>360</v>
      </c>
      <c r="E33" s="130">
        <v>700000</v>
      </c>
      <c r="F33" s="119"/>
      <c r="G33" s="120">
        <f>G34</f>
        <v>600</v>
      </c>
    </row>
    <row r="34" spans="1:7" s="39" customFormat="1" ht="12.75">
      <c r="A34" s="139" t="s">
        <v>338</v>
      </c>
      <c r="B34" s="130" t="s">
        <v>382</v>
      </c>
      <c r="C34" s="112" t="s">
        <v>85</v>
      </c>
      <c r="D34" s="112" t="s">
        <v>360</v>
      </c>
      <c r="E34" s="112">
        <v>700000</v>
      </c>
      <c r="F34" s="130" t="s">
        <v>374</v>
      </c>
      <c r="G34" s="121">
        <v>600</v>
      </c>
    </row>
    <row r="35" spans="1:7" s="39" customFormat="1" ht="12.75">
      <c r="A35" s="158" t="s">
        <v>94</v>
      </c>
      <c r="B35" s="143" t="s">
        <v>382</v>
      </c>
      <c r="C35" s="143" t="s">
        <v>85</v>
      </c>
      <c r="D35" s="143" t="s">
        <v>361</v>
      </c>
      <c r="E35" s="144"/>
      <c r="F35" s="144"/>
      <c r="G35" s="120">
        <f>G36+G37</f>
        <v>1028.1</v>
      </c>
    </row>
    <row r="36" spans="1:7" s="39" customFormat="1" ht="12.75">
      <c r="A36" s="136" t="s">
        <v>182</v>
      </c>
      <c r="B36" s="130" t="s">
        <v>382</v>
      </c>
      <c r="C36" s="112" t="s">
        <v>85</v>
      </c>
      <c r="D36" s="112" t="s">
        <v>361</v>
      </c>
      <c r="E36" s="112" t="s">
        <v>376</v>
      </c>
      <c r="F36" s="112" t="s">
        <v>371</v>
      </c>
      <c r="G36" s="127">
        <v>390.6</v>
      </c>
    </row>
    <row r="37" spans="1:7" s="39" customFormat="1" ht="12.75">
      <c r="A37" s="138" t="s">
        <v>141</v>
      </c>
      <c r="B37" s="130" t="s">
        <v>382</v>
      </c>
      <c r="C37" s="130" t="s">
        <v>85</v>
      </c>
      <c r="D37" s="130" t="s">
        <v>361</v>
      </c>
      <c r="E37" s="130" t="s">
        <v>370</v>
      </c>
      <c r="F37" s="119"/>
      <c r="G37" s="127">
        <f>G38</f>
        <v>637.5</v>
      </c>
    </row>
    <row r="38" spans="1:7" s="18" customFormat="1" ht="11.25">
      <c r="A38" s="140" t="s">
        <v>377</v>
      </c>
      <c r="B38" s="112" t="s">
        <v>382</v>
      </c>
      <c r="C38" s="112" t="s">
        <v>85</v>
      </c>
      <c r="D38" s="112" t="s">
        <v>361</v>
      </c>
      <c r="E38" s="112" t="s">
        <v>372</v>
      </c>
      <c r="F38" s="130" t="s">
        <v>371</v>
      </c>
      <c r="G38" s="113">
        <f>637.5</f>
        <v>637.5</v>
      </c>
    </row>
    <row r="39" spans="1:7" ht="12">
      <c r="A39" s="157" t="s">
        <v>222</v>
      </c>
      <c r="B39" s="143" t="s">
        <v>382</v>
      </c>
      <c r="C39" s="143" t="s">
        <v>89</v>
      </c>
      <c r="D39" s="143" t="s">
        <v>360</v>
      </c>
      <c r="E39" s="143"/>
      <c r="F39" s="143"/>
      <c r="G39" s="121">
        <f>G41+G42+G44</f>
        <v>2236.6</v>
      </c>
    </row>
    <row r="40" spans="1:7" ht="12" customHeight="1">
      <c r="A40" s="135" t="s">
        <v>223</v>
      </c>
      <c r="B40" s="130" t="s">
        <v>382</v>
      </c>
      <c r="C40" s="112" t="s">
        <v>89</v>
      </c>
      <c r="D40" s="112" t="s">
        <v>360</v>
      </c>
      <c r="E40" s="112" t="s">
        <v>224</v>
      </c>
      <c r="F40" s="112"/>
      <c r="G40" s="127">
        <f>G41</f>
        <v>1000</v>
      </c>
    </row>
    <row r="41" spans="1:7" ht="11.25">
      <c r="A41" s="136" t="s">
        <v>377</v>
      </c>
      <c r="B41" s="130" t="s">
        <v>382</v>
      </c>
      <c r="C41" s="112" t="s">
        <v>89</v>
      </c>
      <c r="D41" s="112" t="s">
        <v>360</v>
      </c>
      <c r="E41" s="112" t="s">
        <v>224</v>
      </c>
      <c r="F41" s="112" t="s">
        <v>371</v>
      </c>
      <c r="G41" s="127">
        <f>1300-300</f>
        <v>1000</v>
      </c>
    </row>
    <row r="42" spans="1:7" ht="11.25">
      <c r="A42" s="138" t="s">
        <v>378</v>
      </c>
      <c r="B42" s="112" t="s">
        <v>382</v>
      </c>
      <c r="C42" s="112" t="s">
        <v>89</v>
      </c>
      <c r="D42" s="130" t="s">
        <v>360</v>
      </c>
      <c r="E42" s="112"/>
      <c r="F42" s="112"/>
      <c r="G42" s="114">
        <f>G43</f>
        <v>360</v>
      </c>
    </row>
    <row r="43" spans="1:7" ht="11.25">
      <c r="A43" s="139" t="s">
        <v>377</v>
      </c>
      <c r="B43" s="112" t="s">
        <v>382</v>
      </c>
      <c r="C43" s="112" t="s">
        <v>89</v>
      </c>
      <c r="D43" s="130" t="s">
        <v>360</v>
      </c>
      <c r="E43" s="112" t="s">
        <v>379</v>
      </c>
      <c r="F43" s="112" t="s">
        <v>371</v>
      </c>
      <c r="G43" s="114">
        <v>360</v>
      </c>
    </row>
    <row r="44" spans="1:7" ht="11.25">
      <c r="A44" s="138" t="s">
        <v>141</v>
      </c>
      <c r="B44" s="112" t="s">
        <v>382</v>
      </c>
      <c r="C44" s="112" t="s">
        <v>89</v>
      </c>
      <c r="D44" s="130" t="s">
        <v>360</v>
      </c>
      <c r="E44" s="112"/>
      <c r="F44" s="112"/>
      <c r="G44" s="114">
        <f>G45</f>
        <v>876.6</v>
      </c>
    </row>
    <row r="45" spans="1:7" ht="11.25">
      <c r="A45" s="139" t="s">
        <v>142</v>
      </c>
      <c r="B45" s="112" t="s">
        <v>382</v>
      </c>
      <c r="C45" s="112" t="s">
        <v>89</v>
      </c>
      <c r="D45" s="130" t="s">
        <v>360</v>
      </c>
      <c r="E45" s="112" t="s">
        <v>372</v>
      </c>
      <c r="F45" s="112" t="s">
        <v>371</v>
      </c>
      <c r="G45" s="114">
        <v>876.6</v>
      </c>
    </row>
    <row r="46" spans="1:7" ht="12">
      <c r="A46" s="157" t="s">
        <v>115</v>
      </c>
      <c r="B46" s="130" t="s">
        <v>382</v>
      </c>
      <c r="C46" s="112" t="s">
        <v>107</v>
      </c>
      <c r="D46" s="112" t="s">
        <v>107</v>
      </c>
      <c r="E46" s="112"/>
      <c r="F46" s="112"/>
      <c r="G46" s="127">
        <f>G48</f>
        <v>50</v>
      </c>
    </row>
    <row r="47" spans="1:7" s="39" customFormat="1" ht="12.75">
      <c r="A47" s="135" t="s">
        <v>160</v>
      </c>
      <c r="B47" s="130" t="s">
        <v>382</v>
      </c>
      <c r="C47" s="130" t="s">
        <v>107</v>
      </c>
      <c r="D47" s="130" t="s">
        <v>107</v>
      </c>
      <c r="E47" s="130" t="s">
        <v>161</v>
      </c>
      <c r="F47" s="119"/>
      <c r="G47" s="127">
        <f>G48</f>
        <v>50</v>
      </c>
    </row>
    <row r="48" spans="1:7" s="3" customFormat="1" ht="12.75">
      <c r="A48" s="139" t="s">
        <v>162</v>
      </c>
      <c r="B48" s="130" t="s">
        <v>382</v>
      </c>
      <c r="C48" s="130" t="s">
        <v>107</v>
      </c>
      <c r="D48" s="130" t="s">
        <v>107</v>
      </c>
      <c r="E48" s="112" t="s">
        <v>392</v>
      </c>
      <c r="F48" s="130" t="s">
        <v>371</v>
      </c>
      <c r="G48" s="127">
        <v>50</v>
      </c>
    </row>
    <row r="49" spans="1:7" ht="12">
      <c r="A49" s="158" t="s">
        <v>97</v>
      </c>
      <c r="B49" s="112" t="s">
        <v>382</v>
      </c>
      <c r="C49" s="112"/>
      <c r="D49" s="112"/>
      <c r="E49" s="112"/>
      <c r="F49" s="112"/>
      <c r="G49" s="113"/>
    </row>
    <row r="50" spans="1:7" ht="11.25">
      <c r="A50" s="136" t="s">
        <v>387</v>
      </c>
      <c r="B50" s="112" t="s">
        <v>382</v>
      </c>
      <c r="C50" s="130" t="s">
        <v>98</v>
      </c>
      <c r="D50" s="112" t="s">
        <v>109</v>
      </c>
      <c r="E50" s="119" t="s">
        <v>388</v>
      </c>
      <c r="F50" s="119" t="s">
        <v>371</v>
      </c>
      <c r="G50" s="113"/>
    </row>
    <row r="51" spans="1:7" ht="12">
      <c r="A51" s="157" t="s">
        <v>124</v>
      </c>
      <c r="B51" s="130" t="s">
        <v>382</v>
      </c>
      <c r="C51" s="112" t="s">
        <v>123</v>
      </c>
      <c r="D51" s="112" t="s">
        <v>118</v>
      </c>
      <c r="E51" s="112" t="s">
        <v>148</v>
      </c>
      <c r="F51" s="112"/>
      <c r="G51" s="113">
        <f>G52</f>
        <v>170.9</v>
      </c>
    </row>
    <row r="52" spans="1:7" s="33" customFormat="1" ht="22.5">
      <c r="A52" s="139" t="s">
        <v>149</v>
      </c>
      <c r="B52" s="130" t="s">
        <v>382</v>
      </c>
      <c r="C52" s="112" t="s">
        <v>123</v>
      </c>
      <c r="D52" s="112" t="s">
        <v>118</v>
      </c>
      <c r="E52" s="112" t="s">
        <v>408</v>
      </c>
      <c r="F52" s="112" t="s">
        <v>281</v>
      </c>
      <c r="G52" s="113">
        <v>170.9</v>
      </c>
    </row>
    <row r="53" spans="1:7" s="33" customFormat="1" ht="12">
      <c r="A53" s="158" t="s">
        <v>126</v>
      </c>
      <c r="B53" s="130" t="s">
        <v>382</v>
      </c>
      <c r="C53" s="112" t="s">
        <v>147</v>
      </c>
      <c r="D53" s="112"/>
      <c r="E53" s="112"/>
      <c r="F53" s="112"/>
      <c r="G53" s="127">
        <f>G54+G56</f>
        <v>3504.58</v>
      </c>
    </row>
    <row r="54" spans="1:7" ht="12">
      <c r="A54" s="158" t="s">
        <v>226</v>
      </c>
      <c r="B54" s="112" t="s">
        <v>382</v>
      </c>
      <c r="C54" s="112" t="s">
        <v>147</v>
      </c>
      <c r="D54" s="112" t="s">
        <v>103</v>
      </c>
      <c r="E54" s="112"/>
      <c r="F54" s="112"/>
      <c r="G54" s="113">
        <f>G55</f>
        <v>2504.58</v>
      </c>
    </row>
    <row r="55" spans="1:7" ht="11.25">
      <c r="A55" s="139" t="s">
        <v>141</v>
      </c>
      <c r="B55" s="112" t="s">
        <v>382</v>
      </c>
      <c r="C55" s="112" t="s">
        <v>147</v>
      </c>
      <c r="D55" s="112" t="s">
        <v>103</v>
      </c>
      <c r="E55" s="112" t="s">
        <v>372</v>
      </c>
      <c r="F55" s="112" t="s">
        <v>371</v>
      </c>
      <c r="G55" s="113">
        <f>1811.49+521.38+171.7+0.01</f>
        <v>2504.58</v>
      </c>
    </row>
    <row r="56" spans="1:7" s="33" customFormat="1" ht="12.75">
      <c r="A56" s="159" t="s">
        <v>129</v>
      </c>
      <c r="B56" s="112" t="s">
        <v>382</v>
      </c>
      <c r="C56" s="160" t="s">
        <v>147</v>
      </c>
      <c r="D56" s="160" t="s">
        <v>87</v>
      </c>
      <c r="E56" s="160"/>
      <c r="F56" s="161"/>
      <c r="G56" s="121">
        <f>G60+G58</f>
        <v>1000</v>
      </c>
    </row>
    <row r="57" spans="1:7" s="33" customFormat="1" ht="12.75">
      <c r="A57" s="159" t="s">
        <v>546</v>
      </c>
      <c r="B57" s="112" t="s">
        <v>382</v>
      </c>
      <c r="C57" s="160" t="s">
        <v>147</v>
      </c>
      <c r="D57" s="160" t="s">
        <v>87</v>
      </c>
      <c r="E57" s="160"/>
      <c r="F57" s="161"/>
      <c r="G57" s="121"/>
    </row>
    <row r="58" spans="1:7" s="33" customFormat="1" ht="12.75">
      <c r="A58" s="205" t="s">
        <v>505</v>
      </c>
      <c r="B58" s="112" t="s">
        <v>382</v>
      </c>
      <c r="C58" s="160" t="s">
        <v>147</v>
      </c>
      <c r="D58" s="160" t="s">
        <v>87</v>
      </c>
      <c r="E58" s="119" t="s">
        <v>355</v>
      </c>
      <c r="F58" s="161" t="s">
        <v>414</v>
      </c>
      <c r="G58" s="121">
        <f>550-100</f>
        <v>450</v>
      </c>
    </row>
    <row r="59" spans="1:7" s="33" customFormat="1" ht="12.75">
      <c r="A59" s="159" t="s">
        <v>506</v>
      </c>
      <c r="B59" s="130" t="s">
        <v>382</v>
      </c>
      <c r="C59" s="161" t="s">
        <v>147</v>
      </c>
      <c r="D59" s="161" t="s">
        <v>87</v>
      </c>
      <c r="E59" s="161"/>
      <c r="F59" s="161"/>
      <c r="G59" s="121"/>
    </row>
    <row r="60" spans="1:7" ht="22.5">
      <c r="A60" s="139" t="s">
        <v>413</v>
      </c>
      <c r="B60" s="130" t="s">
        <v>382</v>
      </c>
      <c r="C60" s="130" t="s">
        <v>147</v>
      </c>
      <c r="D60" s="130" t="s">
        <v>87</v>
      </c>
      <c r="E60" s="119" t="s">
        <v>355</v>
      </c>
      <c r="F60" s="119" t="s">
        <v>414</v>
      </c>
      <c r="G60" s="127">
        <f>650-100</f>
        <v>550</v>
      </c>
    </row>
    <row r="61" spans="1:7" s="33" customFormat="1" ht="12">
      <c r="A61" s="139"/>
      <c r="B61" s="130"/>
      <c r="C61" s="130"/>
      <c r="D61" s="130"/>
      <c r="E61" s="119"/>
      <c r="F61" s="119"/>
      <c r="G61" s="113"/>
    </row>
    <row r="62" spans="1:7" ht="11.25">
      <c r="A62" s="212" t="s">
        <v>537</v>
      </c>
      <c r="B62" s="14" t="s">
        <v>277</v>
      </c>
      <c r="C62" s="213"/>
      <c r="D62" s="213"/>
      <c r="E62" s="213"/>
      <c r="F62" s="213"/>
      <c r="G62" s="222">
        <f>G66+G67</f>
        <v>22738.19</v>
      </c>
    </row>
    <row r="63" spans="1:7" ht="11.25">
      <c r="A63" s="16" t="s">
        <v>84</v>
      </c>
      <c r="B63" s="17" t="s">
        <v>277</v>
      </c>
      <c r="C63" s="17" t="s">
        <v>85</v>
      </c>
      <c r="D63" s="213"/>
      <c r="E63" s="213"/>
      <c r="F63" s="213"/>
      <c r="G63" s="214">
        <f>G64</f>
        <v>2213.59</v>
      </c>
    </row>
    <row r="64" spans="1:7" s="33" customFormat="1" ht="24">
      <c r="A64" s="215" t="s">
        <v>91</v>
      </c>
      <c r="B64" s="51" t="s">
        <v>277</v>
      </c>
      <c r="C64" s="51" t="s">
        <v>85</v>
      </c>
      <c r="D64" s="51" t="s">
        <v>103</v>
      </c>
      <c r="E64" s="216"/>
      <c r="F64" s="216"/>
      <c r="G64" s="214">
        <f>G65</f>
        <v>2213.59</v>
      </c>
    </row>
    <row r="65" spans="1:7" ht="11.25">
      <c r="A65" s="217" t="s">
        <v>141</v>
      </c>
      <c r="B65" s="14" t="s">
        <v>277</v>
      </c>
      <c r="C65" s="14" t="s">
        <v>85</v>
      </c>
      <c r="D65" s="14" t="s">
        <v>103</v>
      </c>
      <c r="E65" s="14" t="s">
        <v>370</v>
      </c>
      <c r="F65" s="213"/>
      <c r="G65" s="214">
        <f>G66</f>
        <v>2213.59</v>
      </c>
    </row>
    <row r="66" spans="1:7" s="3" customFormat="1" ht="12.75">
      <c r="A66" s="218" t="s">
        <v>142</v>
      </c>
      <c r="B66" s="17" t="s">
        <v>277</v>
      </c>
      <c r="C66" s="32" t="s">
        <v>85</v>
      </c>
      <c r="D66" s="17" t="s">
        <v>103</v>
      </c>
      <c r="E66" s="32" t="s">
        <v>372</v>
      </c>
      <c r="F66" s="17" t="s">
        <v>371</v>
      </c>
      <c r="G66" s="219">
        <v>2213.59</v>
      </c>
    </row>
    <row r="67" spans="1:7" s="33" customFormat="1" ht="12">
      <c r="A67" s="220" t="s">
        <v>131</v>
      </c>
      <c r="B67" s="4" t="s">
        <v>277</v>
      </c>
      <c r="C67" s="4">
        <v>11</v>
      </c>
      <c r="D67" s="216" t="s">
        <v>508</v>
      </c>
      <c r="E67" s="216"/>
      <c r="F67" s="216"/>
      <c r="G67" s="214">
        <f>G69+G68+G70</f>
        <v>20524.6</v>
      </c>
    </row>
    <row r="68" spans="1:7" ht="22.5">
      <c r="A68" s="221" t="s">
        <v>509</v>
      </c>
      <c r="B68" s="14" t="s">
        <v>277</v>
      </c>
      <c r="C68" s="14" t="s">
        <v>166</v>
      </c>
      <c r="D68" s="14" t="s">
        <v>85</v>
      </c>
      <c r="E68" s="14" t="s">
        <v>510</v>
      </c>
      <c r="F68" s="14" t="s">
        <v>428</v>
      </c>
      <c r="G68" s="219">
        <f>18728</f>
        <v>18728</v>
      </c>
    </row>
    <row r="69" spans="1:7" ht="22.5" customHeight="1">
      <c r="A69" s="221" t="s">
        <v>511</v>
      </c>
      <c r="B69" s="14" t="s">
        <v>277</v>
      </c>
      <c r="C69" s="14" t="s">
        <v>166</v>
      </c>
      <c r="D69" s="14" t="s">
        <v>87</v>
      </c>
      <c r="E69" s="14" t="s">
        <v>512</v>
      </c>
      <c r="F69" s="14" t="s">
        <v>513</v>
      </c>
      <c r="G69" s="219">
        <v>796.6</v>
      </c>
    </row>
    <row r="70" spans="1:7" ht="11.25">
      <c r="A70" s="225" t="s">
        <v>531</v>
      </c>
      <c r="B70" s="14" t="s">
        <v>277</v>
      </c>
      <c r="C70" s="14" t="s">
        <v>166</v>
      </c>
      <c r="D70" s="14" t="s">
        <v>89</v>
      </c>
      <c r="E70" s="14" t="s">
        <v>532</v>
      </c>
      <c r="F70" s="14" t="s">
        <v>516</v>
      </c>
      <c r="G70" s="219">
        <v>1000</v>
      </c>
    </row>
    <row r="71" spans="1:7" ht="11.25">
      <c r="A71" s="221"/>
      <c r="B71" s="14"/>
      <c r="C71" s="14"/>
      <c r="D71" s="14"/>
      <c r="E71" s="14"/>
      <c r="F71" s="14"/>
      <c r="G71" s="219"/>
    </row>
    <row r="72" spans="1:7" ht="11.25">
      <c r="A72" s="135" t="s">
        <v>547</v>
      </c>
      <c r="B72" s="130" t="s">
        <v>549</v>
      </c>
      <c r="C72" s="119"/>
      <c r="D72" s="119"/>
      <c r="E72" s="119"/>
      <c r="F72" s="119"/>
      <c r="G72" s="169">
        <f>G76+G77</f>
        <v>1363.6</v>
      </c>
    </row>
    <row r="73" spans="1:7" ht="11.25">
      <c r="A73" s="135" t="s">
        <v>84</v>
      </c>
      <c r="B73" s="130" t="s">
        <v>549</v>
      </c>
      <c r="C73" s="130" t="s">
        <v>85</v>
      </c>
      <c r="D73" s="119"/>
      <c r="E73" s="119"/>
      <c r="F73" s="119"/>
      <c r="G73" s="120">
        <f>G74</f>
        <v>639.9999999999999</v>
      </c>
    </row>
    <row r="74" spans="1:7" ht="11.25">
      <c r="A74" s="135" t="s">
        <v>94</v>
      </c>
      <c r="B74" s="130" t="s">
        <v>549</v>
      </c>
      <c r="C74" s="130" t="s">
        <v>85</v>
      </c>
      <c r="D74" s="130" t="s">
        <v>361</v>
      </c>
      <c r="E74" s="119"/>
      <c r="F74" s="119"/>
      <c r="G74" s="120">
        <f>G75</f>
        <v>639.9999999999999</v>
      </c>
    </row>
    <row r="75" spans="1:7" s="18" customFormat="1" ht="22.5">
      <c r="A75" s="138" t="s">
        <v>349</v>
      </c>
      <c r="B75" s="130" t="s">
        <v>549</v>
      </c>
      <c r="C75" s="130" t="s">
        <v>85</v>
      </c>
      <c r="D75" s="130" t="s">
        <v>361</v>
      </c>
      <c r="E75" s="119" t="s">
        <v>167</v>
      </c>
      <c r="F75" s="119"/>
      <c r="G75" s="120">
        <f>G76</f>
        <v>639.9999999999999</v>
      </c>
    </row>
    <row r="76" spans="1:7" ht="22.5">
      <c r="A76" s="139" t="s">
        <v>353</v>
      </c>
      <c r="B76" s="112" t="s">
        <v>549</v>
      </c>
      <c r="C76" s="112" t="s">
        <v>85</v>
      </c>
      <c r="D76" s="130" t="s">
        <v>361</v>
      </c>
      <c r="E76" s="112" t="s">
        <v>375</v>
      </c>
      <c r="F76" s="112" t="s">
        <v>371</v>
      </c>
      <c r="G76" s="121">
        <f>1363.6-723.6</f>
        <v>639.9999999999999</v>
      </c>
    </row>
    <row r="77" spans="1:7" ht="11.25">
      <c r="A77" s="138" t="s">
        <v>522</v>
      </c>
      <c r="B77" s="130" t="s">
        <v>549</v>
      </c>
      <c r="C77" s="130" t="s">
        <v>89</v>
      </c>
      <c r="D77" s="130" t="s">
        <v>360</v>
      </c>
      <c r="E77" s="130"/>
      <c r="F77" s="130"/>
      <c r="G77" s="19">
        <f>G78</f>
        <v>723.6</v>
      </c>
    </row>
    <row r="78" spans="1:7" ht="11.25">
      <c r="A78" s="139" t="s">
        <v>377</v>
      </c>
      <c r="B78" s="112" t="s">
        <v>549</v>
      </c>
      <c r="C78" s="112" t="s">
        <v>89</v>
      </c>
      <c r="D78" s="130" t="s">
        <v>360</v>
      </c>
      <c r="E78" s="130" t="s">
        <v>523</v>
      </c>
      <c r="F78" s="112" t="s">
        <v>371</v>
      </c>
      <c r="G78" s="19">
        <v>723.6</v>
      </c>
    </row>
    <row r="79" spans="1:7" ht="11.25">
      <c r="A79" s="139"/>
      <c r="B79" s="112"/>
      <c r="C79" s="112"/>
      <c r="D79" s="130"/>
      <c r="E79" s="112"/>
      <c r="F79" s="112"/>
      <c r="G79" s="121"/>
    </row>
    <row r="80" spans="1:7" ht="22.5">
      <c r="A80" s="135" t="s">
        <v>165</v>
      </c>
      <c r="B80" s="130" t="s">
        <v>428</v>
      </c>
      <c r="C80" s="119"/>
      <c r="D80" s="119"/>
      <c r="E80" s="119"/>
      <c r="F80" s="119"/>
      <c r="G80" s="207">
        <f>G81</f>
        <v>3203.1</v>
      </c>
    </row>
    <row r="81" spans="1:7" ht="11.25">
      <c r="A81" s="135" t="s">
        <v>95</v>
      </c>
      <c r="B81" s="130" t="s">
        <v>428</v>
      </c>
      <c r="C81" s="130" t="s">
        <v>89</v>
      </c>
      <c r="D81" s="119"/>
      <c r="E81" s="119"/>
      <c r="F81" s="119"/>
      <c r="G81" s="165">
        <f>G84+G87</f>
        <v>3203.1</v>
      </c>
    </row>
    <row r="82" spans="1:7" ht="11.25">
      <c r="A82" s="138" t="s">
        <v>96</v>
      </c>
      <c r="B82" s="130" t="s">
        <v>428</v>
      </c>
      <c r="C82" s="130" t="s">
        <v>89</v>
      </c>
      <c r="D82" s="130" t="s">
        <v>98</v>
      </c>
      <c r="E82" s="119"/>
      <c r="F82" s="119"/>
      <c r="G82" s="118">
        <f>G83</f>
        <v>2969.7</v>
      </c>
    </row>
    <row r="83" spans="1:7" s="33" customFormat="1" ht="12">
      <c r="A83" s="138" t="s">
        <v>141</v>
      </c>
      <c r="B83" s="130" t="s">
        <v>428</v>
      </c>
      <c r="C83" s="130" t="s">
        <v>89</v>
      </c>
      <c r="D83" s="130" t="s">
        <v>98</v>
      </c>
      <c r="E83" s="130" t="s">
        <v>370</v>
      </c>
      <c r="F83" s="119"/>
      <c r="G83" s="118">
        <f>G84</f>
        <v>2969.7</v>
      </c>
    </row>
    <row r="84" spans="1:7" s="33" customFormat="1" ht="12">
      <c r="A84" s="139" t="s">
        <v>142</v>
      </c>
      <c r="B84" s="130" t="s">
        <v>428</v>
      </c>
      <c r="C84" s="112" t="s">
        <v>89</v>
      </c>
      <c r="D84" s="130" t="s">
        <v>98</v>
      </c>
      <c r="E84" s="112" t="s">
        <v>372</v>
      </c>
      <c r="F84" s="130" t="s">
        <v>371</v>
      </c>
      <c r="G84" s="116">
        <v>2969.7</v>
      </c>
    </row>
    <row r="85" spans="1:7" ht="11.25">
      <c r="A85" s="138" t="s">
        <v>222</v>
      </c>
      <c r="B85" s="112" t="s">
        <v>428</v>
      </c>
      <c r="C85" s="112" t="s">
        <v>89</v>
      </c>
      <c r="D85" s="130" t="s">
        <v>360</v>
      </c>
      <c r="E85" s="112"/>
      <c r="F85" s="112"/>
      <c r="G85" s="114">
        <f>G86</f>
        <v>233.4</v>
      </c>
    </row>
    <row r="86" spans="1:7" s="3" customFormat="1" ht="12.75">
      <c r="A86" s="138" t="s">
        <v>141</v>
      </c>
      <c r="B86" s="112" t="s">
        <v>428</v>
      </c>
      <c r="C86" s="112" t="s">
        <v>89</v>
      </c>
      <c r="D86" s="130" t="s">
        <v>360</v>
      </c>
      <c r="E86" s="112"/>
      <c r="F86" s="112"/>
      <c r="G86" s="114">
        <f>G87</f>
        <v>233.4</v>
      </c>
    </row>
    <row r="87" spans="1:7" s="33" customFormat="1" ht="12">
      <c r="A87" s="139" t="s">
        <v>142</v>
      </c>
      <c r="B87" s="112" t="s">
        <v>428</v>
      </c>
      <c r="C87" s="112" t="s">
        <v>89</v>
      </c>
      <c r="D87" s="130" t="s">
        <v>360</v>
      </c>
      <c r="E87" s="112" t="s">
        <v>372</v>
      </c>
      <c r="F87" s="112" t="s">
        <v>371</v>
      </c>
      <c r="G87" s="114">
        <v>233.4</v>
      </c>
    </row>
    <row r="88" spans="1:7" ht="11.25">
      <c r="A88" s="139"/>
      <c r="B88" s="112"/>
      <c r="C88" s="112"/>
      <c r="D88" s="130"/>
      <c r="E88" s="112"/>
      <c r="F88" s="112"/>
      <c r="G88" s="114"/>
    </row>
    <row r="89" spans="1:7" ht="11.25">
      <c r="A89" s="135" t="s">
        <v>536</v>
      </c>
      <c r="B89" s="130" t="s">
        <v>159</v>
      </c>
      <c r="C89" s="119"/>
      <c r="D89" s="119"/>
      <c r="E89" s="119"/>
      <c r="F89" s="119"/>
      <c r="G89" s="169">
        <f>G90+G101</f>
        <v>96183.86</v>
      </c>
    </row>
    <row r="90" spans="1:7" s="33" customFormat="1" ht="12">
      <c r="A90" s="135" t="s">
        <v>106</v>
      </c>
      <c r="B90" s="130" t="s">
        <v>159</v>
      </c>
      <c r="C90" s="130" t="s">
        <v>107</v>
      </c>
      <c r="D90" s="119"/>
      <c r="E90" s="119"/>
      <c r="F90" s="119"/>
      <c r="G90" s="165">
        <f>G91+G95+G98</f>
        <v>92443.7</v>
      </c>
    </row>
    <row r="91" spans="1:7" ht="11.25">
      <c r="A91" s="138" t="s">
        <v>108</v>
      </c>
      <c r="B91" s="130" t="s">
        <v>159</v>
      </c>
      <c r="C91" s="130" t="s">
        <v>107</v>
      </c>
      <c r="D91" s="130" t="s">
        <v>109</v>
      </c>
      <c r="E91" s="119"/>
      <c r="F91" s="119"/>
      <c r="G91" s="165">
        <f>G92+G94</f>
        <v>88874.87</v>
      </c>
    </row>
    <row r="92" spans="1:7" ht="24">
      <c r="A92" s="166" t="s">
        <v>198</v>
      </c>
      <c r="B92" s="143" t="s">
        <v>159</v>
      </c>
      <c r="C92" s="143" t="s">
        <v>107</v>
      </c>
      <c r="D92" s="143" t="s">
        <v>109</v>
      </c>
      <c r="E92" s="143" t="s">
        <v>391</v>
      </c>
      <c r="F92" s="144" t="s">
        <v>140</v>
      </c>
      <c r="G92" s="120">
        <v>1604</v>
      </c>
    </row>
    <row r="93" spans="1:7" s="33" customFormat="1" ht="24">
      <c r="A93" s="158" t="s">
        <v>426</v>
      </c>
      <c r="B93" s="143" t="s">
        <v>159</v>
      </c>
      <c r="C93" s="143" t="s">
        <v>107</v>
      </c>
      <c r="D93" s="143" t="s">
        <v>109</v>
      </c>
      <c r="E93" s="143"/>
      <c r="F93" s="144"/>
      <c r="G93" s="118">
        <f>G94</f>
        <v>87270.87</v>
      </c>
    </row>
    <row r="94" spans="1:7" ht="11.25">
      <c r="A94" s="139" t="s">
        <v>427</v>
      </c>
      <c r="B94" s="130" t="s">
        <v>159</v>
      </c>
      <c r="C94" s="130" t="s">
        <v>107</v>
      </c>
      <c r="D94" s="130" t="s">
        <v>109</v>
      </c>
      <c r="E94" s="130" t="s">
        <v>389</v>
      </c>
      <c r="F94" s="130" t="s">
        <v>140</v>
      </c>
      <c r="G94" s="116">
        <v>87270.87</v>
      </c>
    </row>
    <row r="95" spans="1:7" ht="12">
      <c r="A95" s="158" t="s">
        <v>115</v>
      </c>
      <c r="B95" s="130" t="s">
        <v>159</v>
      </c>
      <c r="C95" s="130" t="s">
        <v>107</v>
      </c>
      <c r="D95" s="130" t="s">
        <v>107</v>
      </c>
      <c r="E95" s="119"/>
      <c r="F95" s="119"/>
      <c r="G95" s="120">
        <f>G96</f>
        <v>609</v>
      </c>
    </row>
    <row r="96" spans="1:7" ht="11.25">
      <c r="A96" s="138" t="s">
        <v>191</v>
      </c>
      <c r="B96" s="130" t="s">
        <v>159</v>
      </c>
      <c r="C96" s="130" t="s">
        <v>107</v>
      </c>
      <c r="D96" s="130" t="s">
        <v>107</v>
      </c>
      <c r="E96" s="112" t="s">
        <v>192</v>
      </c>
      <c r="F96" s="130" t="s">
        <v>193</v>
      </c>
      <c r="G96" s="121">
        <f>G97</f>
        <v>609</v>
      </c>
    </row>
    <row r="97" spans="1:7" ht="11.25">
      <c r="A97" s="139" t="s">
        <v>194</v>
      </c>
      <c r="B97" s="130" t="s">
        <v>159</v>
      </c>
      <c r="C97" s="130" t="s">
        <v>107</v>
      </c>
      <c r="D97" s="130" t="s">
        <v>107</v>
      </c>
      <c r="E97" s="112" t="s">
        <v>192</v>
      </c>
      <c r="F97" s="130" t="s">
        <v>193</v>
      </c>
      <c r="G97" s="121">
        <f>539+70</f>
        <v>609</v>
      </c>
    </row>
    <row r="98" spans="1:7" ht="12">
      <c r="A98" s="157" t="s">
        <v>116</v>
      </c>
      <c r="B98" s="143" t="s">
        <v>159</v>
      </c>
      <c r="C98" s="143" t="s">
        <v>107</v>
      </c>
      <c r="D98" s="143" t="s">
        <v>123</v>
      </c>
      <c r="E98" s="144"/>
      <c r="F98" s="144"/>
      <c r="G98" s="118">
        <f>G99</f>
        <v>2959.83</v>
      </c>
    </row>
    <row r="99" spans="1:7" ht="11.25">
      <c r="A99" s="138" t="s">
        <v>141</v>
      </c>
      <c r="B99" s="130" t="s">
        <v>159</v>
      </c>
      <c r="C99" s="130" t="s">
        <v>107</v>
      </c>
      <c r="D99" s="130" t="s">
        <v>123</v>
      </c>
      <c r="E99" s="130" t="s">
        <v>370</v>
      </c>
      <c r="F99" s="119"/>
      <c r="G99" s="118">
        <f>G100</f>
        <v>2959.83</v>
      </c>
    </row>
    <row r="100" spans="1:7" ht="11.25">
      <c r="A100" s="139" t="s">
        <v>142</v>
      </c>
      <c r="B100" s="130" t="s">
        <v>159</v>
      </c>
      <c r="C100" s="130" t="s">
        <v>107</v>
      </c>
      <c r="D100" s="130" t="s">
        <v>123</v>
      </c>
      <c r="E100" s="112" t="s">
        <v>372</v>
      </c>
      <c r="F100" s="130" t="s">
        <v>371</v>
      </c>
      <c r="G100" s="116">
        <v>2959.83</v>
      </c>
    </row>
    <row r="101" spans="1:7" ht="12">
      <c r="A101" s="157" t="s">
        <v>126</v>
      </c>
      <c r="B101" s="143" t="s">
        <v>159</v>
      </c>
      <c r="C101" s="143">
        <v>10</v>
      </c>
      <c r="D101" s="144"/>
      <c r="E101" s="144"/>
      <c r="F101" s="144"/>
      <c r="G101" s="120">
        <f>G102+G108</f>
        <v>3740.16</v>
      </c>
    </row>
    <row r="102" spans="1:7" ht="11.25">
      <c r="A102" s="138" t="s">
        <v>417</v>
      </c>
      <c r="B102" s="130" t="s">
        <v>159</v>
      </c>
      <c r="C102" s="130">
        <v>10</v>
      </c>
      <c r="D102" s="130" t="s">
        <v>89</v>
      </c>
      <c r="E102" s="119"/>
      <c r="F102" s="119"/>
      <c r="G102" s="120">
        <f>G103+G105+G107</f>
        <v>3162.6</v>
      </c>
    </row>
    <row r="103" spans="1:7" ht="22.5">
      <c r="A103" s="135" t="s">
        <v>418</v>
      </c>
      <c r="B103" s="152" t="s">
        <v>159</v>
      </c>
      <c r="C103" s="151">
        <v>10</v>
      </c>
      <c r="D103" s="152" t="s">
        <v>89</v>
      </c>
      <c r="E103" s="151">
        <v>5201300</v>
      </c>
      <c r="F103" s="119"/>
      <c r="G103" s="120">
        <f>G104</f>
        <v>2094</v>
      </c>
    </row>
    <row r="104" spans="1:7" ht="11.25">
      <c r="A104" s="139" t="s">
        <v>420</v>
      </c>
      <c r="B104" s="152" t="s">
        <v>159</v>
      </c>
      <c r="C104" s="151">
        <v>10</v>
      </c>
      <c r="D104" s="152" t="s">
        <v>89</v>
      </c>
      <c r="E104" s="151">
        <v>5201300</v>
      </c>
      <c r="F104" s="119" t="s">
        <v>143</v>
      </c>
      <c r="G104" s="120">
        <v>2094</v>
      </c>
    </row>
    <row r="105" spans="1:7" ht="22.5">
      <c r="A105" s="95" t="s">
        <v>422</v>
      </c>
      <c r="B105" s="152" t="s">
        <v>159</v>
      </c>
      <c r="C105" s="151">
        <v>10</v>
      </c>
      <c r="D105" s="152" t="s">
        <v>89</v>
      </c>
      <c r="E105" s="151">
        <v>5050502</v>
      </c>
      <c r="F105" s="119"/>
      <c r="G105" s="120">
        <f>G106</f>
        <v>212.2</v>
      </c>
    </row>
    <row r="106" spans="1:7" ht="11.25">
      <c r="A106" s="139" t="s">
        <v>415</v>
      </c>
      <c r="B106" s="152" t="s">
        <v>159</v>
      </c>
      <c r="C106" s="151">
        <v>10</v>
      </c>
      <c r="D106" s="152" t="s">
        <v>89</v>
      </c>
      <c r="E106" s="151">
        <v>5050502</v>
      </c>
      <c r="F106" s="119" t="s">
        <v>143</v>
      </c>
      <c r="G106" s="120">
        <v>212.2</v>
      </c>
    </row>
    <row r="107" spans="1:7" ht="48">
      <c r="A107" s="167" t="s">
        <v>225</v>
      </c>
      <c r="B107" s="130" t="s">
        <v>159</v>
      </c>
      <c r="C107" s="130" t="s">
        <v>147</v>
      </c>
      <c r="D107" s="130" t="s">
        <v>89</v>
      </c>
      <c r="E107" s="130" t="s">
        <v>423</v>
      </c>
      <c r="F107" s="130" t="s">
        <v>143</v>
      </c>
      <c r="G107" s="116">
        <v>856.4</v>
      </c>
    </row>
    <row r="108" spans="1:7" s="3" customFormat="1" ht="12.75">
      <c r="A108" s="164" t="s">
        <v>141</v>
      </c>
      <c r="B108" s="150" t="s">
        <v>159</v>
      </c>
      <c r="C108" s="149">
        <v>10</v>
      </c>
      <c r="D108" s="150" t="s">
        <v>103</v>
      </c>
      <c r="E108" s="149"/>
      <c r="F108" s="209"/>
      <c r="G108" s="210">
        <f>G109</f>
        <v>577.56</v>
      </c>
    </row>
    <row r="109" spans="1:7" ht="11.25">
      <c r="A109" s="139" t="s">
        <v>507</v>
      </c>
      <c r="B109" s="152" t="s">
        <v>159</v>
      </c>
      <c r="C109" s="151">
        <v>10</v>
      </c>
      <c r="D109" s="152" t="s">
        <v>103</v>
      </c>
      <c r="E109" s="151">
        <v>20400</v>
      </c>
      <c r="F109" s="119" t="s">
        <v>371</v>
      </c>
      <c r="G109" s="120">
        <v>577.56</v>
      </c>
    </row>
    <row r="110" spans="1:7" ht="11.25">
      <c r="A110" s="139"/>
      <c r="B110" s="152"/>
      <c r="C110" s="151"/>
      <c r="D110" s="152"/>
      <c r="E110" s="151"/>
      <c r="F110" s="119"/>
      <c r="G110" s="120"/>
    </row>
    <row r="111" spans="1:7" ht="11.25">
      <c r="A111" s="139" t="s">
        <v>543</v>
      </c>
      <c r="B111" s="130" t="s">
        <v>514</v>
      </c>
      <c r="C111" s="130"/>
      <c r="D111" s="130"/>
      <c r="E111" s="112"/>
      <c r="F111" s="130"/>
      <c r="G111" s="208">
        <f>G113</f>
        <v>2759.01</v>
      </c>
    </row>
    <row r="112" spans="1:7" ht="11.25">
      <c r="A112" s="138" t="s">
        <v>164</v>
      </c>
      <c r="B112" s="130" t="s">
        <v>514</v>
      </c>
      <c r="C112" s="130" t="s">
        <v>107</v>
      </c>
      <c r="D112" s="130" t="s">
        <v>109</v>
      </c>
      <c r="E112" s="130">
        <v>4230000</v>
      </c>
      <c r="F112" s="119"/>
      <c r="G112" s="118"/>
    </row>
    <row r="113" spans="1:7" ht="11.25">
      <c r="A113" s="139" t="s">
        <v>427</v>
      </c>
      <c r="B113" s="130" t="s">
        <v>514</v>
      </c>
      <c r="C113" s="130" t="s">
        <v>107</v>
      </c>
      <c r="D113" s="130" t="s">
        <v>109</v>
      </c>
      <c r="E113" s="130" t="s">
        <v>390</v>
      </c>
      <c r="F113" s="130" t="s">
        <v>140</v>
      </c>
      <c r="G113" s="116">
        <v>2759.01</v>
      </c>
    </row>
    <row r="114" spans="1:7" ht="11.25">
      <c r="A114" s="139"/>
      <c r="B114" s="152"/>
      <c r="C114" s="151"/>
      <c r="D114" s="152"/>
      <c r="E114" s="151"/>
      <c r="F114" s="119"/>
      <c r="G114" s="120"/>
    </row>
    <row r="115" spans="1:7" ht="11.25">
      <c r="A115" s="139" t="s">
        <v>542</v>
      </c>
      <c r="B115" s="130" t="s">
        <v>143</v>
      </c>
      <c r="C115" s="130"/>
      <c r="D115" s="130"/>
      <c r="E115" s="112"/>
      <c r="F115" s="130"/>
      <c r="G115" s="208">
        <f>G117</f>
        <v>2789.7</v>
      </c>
    </row>
    <row r="116" spans="1:7" ht="11.25">
      <c r="A116" s="138" t="s">
        <v>164</v>
      </c>
      <c r="B116" s="130" t="s">
        <v>143</v>
      </c>
      <c r="C116" s="130" t="s">
        <v>107</v>
      </c>
      <c r="D116" s="130" t="s">
        <v>109</v>
      </c>
      <c r="E116" s="130">
        <v>4230000</v>
      </c>
      <c r="F116" s="119"/>
      <c r="G116" s="118"/>
    </row>
    <row r="117" spans="1:7" ht="11.25">
      <c r="A117" s="139" t="s">
        <v>427</v>
      </c>
      <c r="B117" s="130" t="s">
        <v>143</v>
      </c>
      <c r="C117" s="130" t="s">
        <v>107</v>
      </c>
      <c r="D117" s="130" t="s">
        <v>109</v>
      </c>
      <c r="E117" s="130" t="s">
        <v>390</v>
      </c>
      <c r="F117" s="130" t="s">
        <v>140</v>
      </c>
      <c r="G117" s="116">
        <v>2789.7</v>
      </c>
    </row>
    <row r="118" spans="1:7" ht="11.25">
      <c r="A118" s="139"/>
      <c r="B118" s="152"/>
      <c r="C118" s="151"/>
      <c r="D118" s="152"/>
      <c r="E118" s="151"/>
      <c r="F118" s="119"/>
      <c r="G118" s="120"/>
    </row>
    <row r="119" spans="1:7" ht="11.25">
      <c r="A119" s="139" t="s">
        <v>541</v>
      </c>
      <c r="B119" s="130" t="s">
        <v>386</v>
      </c>
      <c r="C119" s="130"/>
      <c r="D119" s="130"/>
      <c r="E119" s="112"/>
      <c r="F119" s="130"/>
      <c r="G119" s="208">
        <f>G121</f>
        <v>1155.51</v>
      </c>
    </row>
    <row r="120" spans="1:7" ht="11.25">
      <c r="A120" s="138" t="s">
        <v>164</v>
      </c>
      <c r="B120" s="130" t="s">
        <v>386</v>
      </c>
      <c r="C120" s="130" t="s">
        <v>107</v>
      </c>
      <c r="D120" s="130" t="s">
        <v>109</v>
      </c>
      <c r="E120" s="130">
        <v>4230000</v>
      </c>
      <c r="F120" s="119"/>
      <c r="G120" s="118"/>
    </row>
    <row r="121" spans="1:7" ht="11.25">
      <c r="A121" s="139" t="s">
        <v>427</v>
      </c>
      <c r="B121" s="130" t="s">
        <v>386</v>
      </c>
      <c r="C121" s="130" t="s">
        <v>107</v>
      </c>
      <c r="D121" s="130" t="s">
        <v>109</v>
      </c>
      <c r="E121" s="130" t="s">
        <v>390</v>
      </c>
      <c r="F121" s="130" t="s">
        <v>140</v>
      </c>
      <c r="G121" s="116">
        <v>1155.51</v>
      </c>
    </row>
    <row r="122" spans="1:7" ht="11.25">
      <c r="A122" s="139"/>
      <c r="B122" s="112"/>
      <c r="C122" s="112"/>
      <c r="D122" s="130"/>
      <c r="E122" s="112"/>
      <c r="F122" s="112"/>
      <c r="G122" s="114"/>
    </row>
    <row r="123" spans="1:7" ht="11.25">
      <c r="A123" s="139" t="s">
        <v>540</v>
      </c>
      <c r="B123" s="130" t="s">
        <v>518</v>
      </c>
      <c r="C123" s="130"/>
      <c r="D123" s="130"/>
      <c r="E123" s="112"/>
      <c r="F123" s="130"/>
      <c r="G123" s="208">
        <f>G125</f>
        <v>1043.29</v>
      </c>
    </row>
    <row r="124" spans="1:7" ht="22.5">
      <c r="A124" s="138" t="s">
        <v>163</v>
      </c>
      <c r="B124" s="130" t="s">
        <v>518</v>
      </c>
      <c r="C124" s="130" t="s">
        <v>107</v>
      </c>
      <c r="D124" s="130" t="s">
        <v>123</v>
      </c>
      <c r="E124" s="130">
        <v>4350000</v>
      </c>
      <c r="F124" s="119"/>
      <c r="G124" s="118">
        <f>G125</f>
        <v>1043.29</v>
      </c>
    </row>
    <row r="125" spans="1:7" ht="11.25">
      <c r="A125" s="139" t="s">
        <v>427</v>
      </c>
      <c r="B125" s="130" t="s">
        <v>518</v>
      </c>
      <c r="C125" s="130" t="s">
        <v>107</v>
      </c>
      <c r="D125" s="130" t="s">
        <v>123</v>
      </c>
      <c r="E125" s="112" t="s">
        <v>396</v>
      </c>
      <c r="F125" s="130" t="s">
        <v>140</v>
      </c>
      <c r="G125" s="116">
        <v>1043.29</v>
      </c>
    </row>
    <row r="126" spans="1:7" ht="11.25">
      <c r="A126" s="139"/>
      <c r="B126" s="130"/>
      <c r="C126" s="130"/>
      <c r="D126" s="130"/>
      <c r="E126" s="119"/>
      <c r="F126" s="119"/>
      <c r="G126" s="121"/>
    </row>
    <row r="127" spans="1:7" ht="11.25">
      <c r="A127" s="135" t="s">
        <v>152</v>
      </c>
      <c r="B127" s="130" t="s">
        <v>153</v>
      </c>
      <c r="C127" s="119"/>
      <c r="D127" s="119"/>
      <c r="E127" s="119"/>
      <c r="F127" s="119"/>
      <c r="G127" s="169">
        <f>G131+G133</f>
        <v>1229.6100000000001</v>
      </c>
    </row>
    <row r="128" spans="1:7" ht="11.25">
      <c r="A128" s="135" t="s">
        <v>119</v>
      </c>
      <c r="B128" s="130" t="s">
        <v>153</v>
      </c>
      <c r="C128" s="130" t="s">
        <v>118</v>
      </c>
      <c r="D128" s="119"/>
      <c r="E128" s="119"/>
      <c r="F128" s="119"/>
      <c r="G128" s="118">
        <f>G129</f>
        <v>1229.6100000000001</v>
      </c>
    </row>
    <row r="129" spans="1:7" ht="24">
      <c r="A129" s="157" t="s">
        <v>121</v>
      </c>
      <c r="B129" s="143" t="s">
        <v>153</v>
      </c>
      <c r="C129" s="143" t="s">
        <v>118</v>
      </c>
      <c r="D129" s="143" t="s">
        <v>103</v>
      </c>
      <c r="E129" s="144"/>
      <c r="F129" s="144"/>
      <c r="G129" s="118">
        <f>G130+G132</f>
        <v>1229.6100000000001</v>
      </c>
    </row>
    <row r="130" spans="1:7" ht="11.25">
      <c r="A130" s="138" t="s">
        <v>141</v>
      </c>
      <c r="B130" s="130" t="s">
        <v>153</v>
      </c>
      <c r="C130" s="130" t="s">
        <v>118</v>
      </c>
      <c r="D130" s="130" t="s">
        <v>103</v>
      </c>
      <c r="E130" s="130" t="s">
        <v>370</v>
      </c>
      <c r="F130" s="119"/>
      <c r="G130" s="118">
        <f>G131</f>
        <v>676.95</v>
      </c>
    </row>
    <row r="131" spans="1:7" ht="11.25">
      <c r="A131" s="139" t="s">
        <v>142</v>
      </c>
      <c r="B131" s="130" t="s">
        <v>153</v>
      </c>
      <c r="C131" s="112" t="s">
        <v>118</v>
      </c>
      <c r="D131" s="130" t="s">
        <v>103</v>
      </c>
      <c r="E131" s="130" t="s">
        <v>372</v>
      </c>
      <c r="F131" s="130" t="s">
        <v>371</v>
      </c>
      <c r="G131" s="116">
        <v>676.95</v>
      </c>
    </row>
    <row r="132" spans="1:7" ht="12">
      <c r="A132" s="158" t="s">
        <v>154</v>
      </c>
      <c r="B132" s="143" t="s">
        <v>153</v>
      </c>
      <c r="C132" s="163" t="s">
        <v>118</v>
      </c>
      <c r="D132" s="143" t="s">
        <v>103</v>
      </c>
      <c r="E132" s="143"/>
      <c r="F132" s="143"/>
      <c r="G132" s="116">
        <f>G133</f>
        <v>552.66</v>
      </c>
    </row>
    <row r="133" spans="1:7" s="33" customFormat="1" ht="12">
      <c r="A133" s="139" t="s">
        <v>427</v>
      </c>
      <c r="B133" s="130" t="s">
        <v>153</v>
      </c>
      <c r="C133" s="112" t="s">
        <v>118</v>
      </c>
      <c r="D133" s="130" t="s">
        <v>103</v>
      </c>
      <c r="E133" s="130" t="s">
        <v>404</v>
      </c>
      <c r="F133" s="130" t="s">
        <v>140</v>
      </c>
      <c r="G133" s="116">
        <v>552.66</v>
      </c>
    </row>
    <row r="134" spans="1:7" s="33" customFormat="1" ht="12">
      <c r="A134" s="115"/>
      <c r="B134" s="130"/>
      <c r="C134" s="130"/>
      <c r="D134" s="130"/>
      <c r="E134" s="130"/>
      <c r="F134" s="130"/>
      <c r="G134" s="116"/>
    </row>
    <row r="135" spans="1:7" ht="11.25">
      <c r="A135" s="135" t="s">
        <v>538</v>
      </c>
      <c r="B135" s="130" t="s">
        <v>513</v>
      </c>
      <c r="C135" s="130"/>
      <c r="D135" s="130"/>
      <c r="E135" s="119"/>
      <c r="F135" s="119"/>
      <c r="G135" s="206">
        <f>G137</f>
        <v>3086.48</v>
      </c>
    </row>
    <row r="136" spans="1:7" ht="22.5">
      <c r="A136" s="135" t="s">
        <v>155</v>
      </c>
      <c r="B136" s="130" t="s">
        <v>513</v>
      </c>
      <c r="C136" s="130" t="s">
        <v>118</v>
      </c>
      <c r="D136" s="130" t="s">
        <v>85</v>
      </c>
      <c r="E136" s="130">
        <v>4400000</v>
      </c>
      <c r="F136" s="119"/>
      <c r="G136" s="118"/>
    </row>
    <row r="137" spans="1:7" s="18" customFormat="1" ht="11.25">
      <c r="A137" s="139" t="s">
        <v>427</v>
      </c>
      <c r="B137" s="130" t="s">
        <v>513</v>
      </c>
      <c r="C137" s="112" t="s">
        <v>118</v>
      </c>
      <c r="D137" s="112" t="s">
        <v>85</v>
      </c>
      <c r="E137" s="112" t="s">
        <v>397</v>
      </c>
      <c r="F137" s="112" t="s">
        <v>140</v>
      </c>
      <c r="G137" s="116">
        <v>3086.48</v>
      </c>
    </row>
    <row r="138" spans="1:7" ht="11.25">
      <c r="A138" s="138"/>
      <c r="B138" s="130"/>
      <c r="C138" s="130"/>
      <c r="D138" s="130"/>
      <c r="E138" s="130"/>
      <c r="F138" s="130"/>
      <c r="G138" s="116"/>
    </row>
    <row r="139" spans="1:7" ht="12.75">
      <c r="A139" s="164" t="s">
        <v>156</v>
      </c>
      <c r="B139" s="130" t="s">
        <v>519</v>
      </c>
      <c r="C139" s="130"/>
      <c r="D139" s="130"/>
      <c r="E139" s="130"/>
      <c r="F139" s="130"/>
      <c r="G139" s="208">
        <f>G141+G142</f>
        <v>2897.7200000000003</v>
      </c>
    </row>
    <row r="140" spans="1:7" ht="11.25">
      <c r="A140" s="138" t="s">
        <v>157</v>
      </c>
      <c r="B140" s="130" t="s">
        <v>519</v>
      </c>
      <c r="C140" s="130" t="s">
        <v>118</v>
      </c>
      <c r="D140" s="130" t="s">
        <v>85</v>
      </c>
      <c r="E140" s="130">
        <v>4420000</v>
      </c>
      <c r="F140" s="119"/>
      <c r="G140" s="118"/>
    </row>
    <row r="141" spans="1:7" ht="11.25">
      <c r="A141" s="139" t="s">
        <v>427</v>
      </c>
      <c r="B141" s="130" t="s">
        <v>519</v>
      </c>
      <c r="C141" s="130" t="s">
        <v>118</v>
      </c>
      <c r="D141" s="130" t="s">
        <v>85</v>
      </c>
      <c r="E141" s="130" t="s">
        <v>398</v>
      </c>
      <c r="F141" s="130" t="s">
        <v>140</v>
      </c>
      <c r="G141" s="116">
        <v>2836.32</v>
      </c>
    </row>
    <row r="142" spans="1:7" ht="22.5">
      <c r="A142" s="138" t="s">
        <v>399</v>
      </c>
      <c r="B142" s="130" t="s">
        <v>519</v>
      </c>
      <c r="C142" s="130" t="s">
        <v>118</v>
      </c>
      <c r="D142" s="112" t="s">
        <v>85</v>
      </c>
      <c r="E142" s="112" t="s">
        <v>400</v>
      </c>
      <c r="F142" s="130"/>
      <c r="G142" s="121">
        <f>G143</f>
        <v>61.4</v>
      </c>
    </row>
    <row r="143" spans="1:7" ht="22.5">
      <c r="A143" s="139" t="s">
        <v>401</v>
      </c>
      <c r="B143" s="130" t="s">
        <v>519</v>
      </c>
      <c r="C143" s="130" t="s">
        <v>118</v>
      </c>
      <c r="D143" s="112" t="s">
        <v>85</v>
      </c>
      <c r="E143" s="112" t="s">
        <v>402</v>
      </c>
      <c r="F143" s="130" t="s">
        <v>140</v>
      </c>
      <c r="G143" s="121">
        <v>61.4</v>
      </c>
    </row>
    <row r="144" spans="1:7" ht="11.25">
      <c r="A144" s="139"/>
      <c r="B144" s="130"/>
      <c r="C144" s="130"/>
      <c r="D144" s="112"/>
      <c r="E144" s="112"/>
      <c r="F144" s="130"/>
      <c r="G144" s="116"/>
    </row>
    <row r="145" spans="1:7" ht="11.25">
      <c r="A145" s="135" t="s">
        <v>168</v>
      </c>
      <c r="B145" s="130" t="s">
        <v>517</v>
      </c>
      <c r="C145" s="119"/>
      <c r="D145" s="119"/>
      <c r="E145" s="119"/>
      <c r="F145" s="119"/>
      <c r="G145" s="169">
        <f>G148</f>
        <v>322.27</v>
      </c>
    </row>
    <row r="146" spans="1:7" ht="11.25">
      <c r="A146" s="135" t="s">
        <v>117</v>
      </c>
      <c r="B146" s="130" t="s">
        <v>517</v>
      </c>
      <c r="C146" s="130" t="s">
        <v>118</v>
      </c>
      <c r="D146" s="119"/>
      <c r="E146" s="119"/>
      <c r="F146" s="119"/>
      <c r="G146" s="118"/>
    </row>
    <row r="147" spans="1:7" ht="11.25">
      <c r="A147" s="138" t="s">
        <v>120</v>
      </c>
      <c r="B147" s="130" t="s">
        <v>517</v>
      </c>
      <c r="C147" s="130" t="s">
        <v>118</v>
      </c>
      <c r="D147" s="130" t="s">
        <v>87</v>
      </c>
      <c r="E147" s="119"/>
      <c r="F147" s="119"/>
      <c r="G147" s="120"/>
    </row>
    <row r="148" spans="1:7" ht="22.5">
      <c r="A148" s="139" t="s">
        <v>169</v>
      </c>
      <c r="B148" s="112" t="s">
        <v>517</v>
      </c>
      <c r="C148" s="112" t="s">
        <v>118</v>
      </c>
      <c r="D148" s="112" t="s">
        <v>87</v>
      </c>
      <c r="E148" s="112" t="s">
        <v>403</v>
      </c>
      <c r="F148" s="137" t="s">
        <v>386</v>
      </c>
      <c r="G148" s="117">
        <v>322.27</v>
      </c>
    </row>
    <row r="149" spans="1:7" ht="11.25">
      <c r="A149" s="139"/>
      <c r="B149" s="112"/>
      <c r="C149" s="112"/>
      <c r="D149" s="112"/>
      <c r="E149" s="112"/>
      <c r="F149" s="137"/>
      <c r="G149" s="117"/>
    </row>
    <row r="150" spans="1:7" ht="11.25">
      <c r="A150" s="135" t="s">
        <v>539</v>
      </c>
      <c r="B150" s="130" t="s">
        <v>281</v>
      </c>
      <c r="C150" s="119"/>
      <c r="D150" s="119"/>
      <c r="E150" s="119"/>
      <c r="F150" s="119"/>
      <c r="G150" s="169">
        <f>G154+G157+G158+G159+G162+G164</f>
        <v>15447.14</v>
      </c>
    </row>
    <row r="151" spans="1:7" ht="11.25">
      <c r="A151" s="135" t="s">
        <v>425</v>
      </c>
      <c r="B151" s="130" t="s">
        <v>281</v>
      </c>
      <c r="C151" s="130" t="s">
        <v>123</v>
      </c>
      <c r="D151" s="119"/>
      <c r="E151" s="119"/>
      <c r="F151" s="119"/>
      <c r="G151" s="120">
        <f>G154+G155+G159</f>
        <v>15018.14</v>
      </c>
    </row>
    <row r="152" spans="1:7" s="33" customFormat="1" ht="12">
      <c r="A152" s="138" t="s">
        <v>363</v>
      </c>
      <c r="B152" s="130" t="s">
        <v>281</v>
      </c>
      <c r="C152" s="130" t="s">
        <v>123</v>
      </c>
      <c r="D152" s="130"/>
      <c r="E152" s="119"/>
      <c r="F152" s="119"/>
      <c r="G152" s="118"/>
    </row>
    <row r="153" spans="1:7" ht="12">
      <c r="A153" s="158" t="s">
        <v>151</v>
      </c>
      <c r="B153" s="143" t="s">
        <v>281</v>
      </c>
      <c r="C153" s="143" t="s">
        <v>123</v>
      </c>
      <c r="D153" s="143" t="s">
        <v>85</v>
      </c>
      <c r="E153" s="143">
        <v>4700000</v>
      </c>
      <c r="F153" s="144"/>
      <c r="G153" s="120"/>
    </row>
    <row r="154" spans="1:7" ht="11.25">
      <c r="A154" s="139" t="s">
        <v>427</v>
      </c>
      <c r="B154" s="130" t="s">
        <v>281</v>
      </c>
      <c r="C154" s="130" t="s">
        <v>123</v>
      </c>
      <c r="D154" s="112" t="s">
        <v>85</v>
      </c>
      <c r="E154" s="130" t="s">
        <v>405</v>
      </c>
      <c r="F154" s="130" t="s">
        <v>140</v>
      </c>
      <c r="G154" s="121">
        <v>2681.2</v>
      </c>
    </row>
    <row r="155" spans="1:7" ht="12.75">
      <c r="A155" s="164" t="s">
        <v>364</v>
      </c>
      <c r="B155" s="130" t="s">
        <v>281</v>
      </c>
      <c r="C155" s="130" t="s">
        <v>123</v>
      </c>
      <c r="D155" s="112" t="s">
        <v>109</v>
      </c>
      <c r="E155" s="130"/>
      <c r="F155" s="130"/>
      <c r="G155" s="121">
        <f>G157+G158</f>
        <v>9812.4</v>
      </c>
    </row>
    <row r="156" spans="1:7" ht="12">
      <c r="A156" s="157" t="s">
        <v>451</v>
      </c>
      <c r="B156" s="143" t="s">
        <v>281</v>
      </c>
      <c r="C156" s="143" t="s">
        <v>123</v>
      </c>
      <c r="D156" s="143" t="s">
        <v>109</v>
      </c>
      <c r="E156" s="143" t="s">
        <v>407</v>
      </c>
      <c r="F156" s="144"/>
      <c r="G156" s="120"/>
    </row>
    <row r="157" spans="1:7" s="33" customFormat="1" ht="12">
      <c r="A157" s="139" t="s">
        <v>427</v>
      </c>
      <c r="B157" s="130" t="s">
        <v>281</v>
      </c>
      <c r="C157" s="130" t="s">
        <v>123</v>
      </c>
      <c r="D157" s="112" t="s">
        <v>109</v>
      </c>
      <c r="E157" s="112" t="s">
        <v>405</v>
      </c>
      <c r="F157" s="130" t="s">
        <v>140</v>
      </c>
      <c r="G157" s="121">
        <v>7620.4</v>
      </c>
    </row>
    <row r="158" spans="1:7" ht="24">
      <c r="A158" s="162" t="s">
        <v>199</v>
      </c>
      <c r="B158" s="130" t="s">
        <v>281</v>
      </c>
      <c r="C158" s="119" t="s">
        <v>123</v>
      </c>
      <c r="D158" s="119" t="s">
        <v>109</v>
      </c>
      <c r="E158" s="119" t="s">
        <v>406</v>
      </c>
      <c r="F158" s="119" t="s">
        <v>140</v>
      </c>
      <c r="G158" s="120">
        <v>2192</v>
      </c>
    </row>
    <row r="159" spans="1:7" ht="12.75">
      <c r="A159" s="170" t="s">
        <v>365</v>
      </c>
      <c r="B159" s="130" t="s">
        <v>281</v>
      </c>
      <c r="C159" s="119" t="s">
        <v>123</v>
      </c>
      <c r="D159" s="119" t="s">
        <v>89</v>
      </c>
      <c r="E159" s="119"/>
      <c r="F159" s="119"/>
      <c r="G159" s="120">
        <f>G160</f>
        <v>2524.54</v>
      </c>
    </row>
    <row r="160" spans="1:7" s="33" customFormat="1" ht="12">
      <c r="A160" s="138" t="s">
        <v>151</v>
      </c>
      <c r="B160" s="130" t="s">
        <v>281</v>
      </c>
      <c r="C160" s="137" t="s">
        <v>123</v>
      </c>
      <c r="D160" s="137" t="s">
        <v>89</v>
      </c>
      <c r="E160" s="137" t="s">
        <v>407</v>
      </c>
      <c r="F160" s="137"/>
      <c r="G160" s="120">
        <f>G161</f>
        <v>2524.54</v>
      </c>
    </row>
    <row r="161" spans="1:7" ht="11.25">
      <c r="A161" s="139" t="s">
        <v>394</v>
      </c>
      <c r="B161" s="130" t="s">
        <v>281</v>
      </c>
      <c r="C161" s="137" t="s">
        <v>123</v>
      </c>
      <c r="D161" s="137" t="s">
        <v>89</v>
      </c>
      <c r="E161" s="137" t="s">
        <v>405</v>
      </c>
      <c r="F161" s="137" t="s">
        <v>140</v>
      </c>
      <c r="G161" s="120">
        <v>2524.54</v>
      </c>
    </row>
    <row r="162" spans="1:7" ht="12">
      <c r="A162" s="157" t="s">
        <v>124</v>
      </c>
      <c r="B162" s="130" t="s">
        <v>515</v>
      </c>
      <c r="C162" s="112" t="s">
        <v>123</v>
      </c>
      <c r="D162" s="112" t="s">
        <v>118</v>
      </c>
      <c r="E162" s="112" t="s">
        <v>148</v>
      </c>
      <c r="F162" s="112"/>
      <c r="G162" s="121">
        <f>G163</f>
        <v>0</v>
      </c>
    </row>
    <row r="163" spans="1:7" ht="22.5">
      <c r="A163" s="139" t="s">
        <v>149</v>
      </c>
      <c r="B163" s="130" t="s">
        <v>515</v>
      </c>
      <c r="C163" s="112" t="s">
        <v>123</v>
      </c>
      <c r="D163" s="112" t="s">
        <v>118</v>
      </c>
      <c r="E163" s="112" t="s">
        <v>408</v>
      </c>
      <c r="F163" s="112" t="s">
        <v>281</v>
      </c>
      <c r="G163" s="121"/>
    </row>
    <row r="164" spans="1:7" ht="11.25">
      <c r="A164" s="138" t="s">
        <v>452</v>
      </c>
      <c r="B164" s="130" t="s">
        <v>281</v>
      </c>
      <c r="C164" s="130" t="s">
        <v>147</v>
      </c>
      <c r="D164" s="130" t="s">
        <v>87</v>
      </c>
      <c r="E164" s="119" t="s">
        <v>453</v>
      </c>
      <c r="F164" s="119"/>
      <c r="G164" s="121">
        <f>G165</f>
        <v>429</v>
      </c>
    </row>
    <row r="165" spans="1:7" ht="11.25">
      <c r="A165" s="138" t="s">
        <v>454</v>
      </c>
      <c r="B165" s="130" t="s">
        <v>281</v>
      </c>
      <c r="C165" s="130" t="s">
        <v>147</v>
      </c>
      <c r="D165" s="130" t="s">
        <v>87</v>
      </c>
      <c r="E165" s="119" t="s">
        <v>453</v>
      </c>
      <c r="F165" s="119"/>
      <c r="G165" s="121">
        <f>G166</f>
        <v>429</v>
      </c>
    </row>
    <row r="166" spans="1:7" ht="11.25">
      <c r="A166" s="139" t="s">
        <v>415</v>
      </c>
      <c r="B166" s="130" t="s">
        <v>281</v>
      </c>
      <c r="C166" s="130" t="s">
        <v>147</v>
      </c>
      <c r="D166" s="130" t="s">
        <v>87</v>
      </c>
      <c r="E166" s="119" t="s">
        <v>455</v>
      </c>
      <c r="F166" s="119" t="s">
        <v>143</v>
      </c>
      <c r="G166" s="121">
        <v>429</v>
      </c>
    </row>
    <row r="167" spans="1:7" ht="11.25">
      <c r="A167" s="139"/>
      <c r="B167" s="112"/>
      <c r="C167" s="112"/>
      <c r="D167" s="112"/>
      <c r="E167" s="112"/>
      <c r="F167" s="137"/>
      <c r="G167" s="117"/>
    </row>
    <row r="168" spans="1:7" ht="11.25">
      <c r="A168" s="135" t="s">
        <v>170</v>
      </c>
      <c r="B168" s="130" t="s">
        <v>374</v>
      </c>
      <c r="C168" s="119"/>
      <c r="D168" s="119"/>
      <c r="E168" s="119"/>
      <c r="F168" s="119"/>
      <c r="G168" s="169">
        <f>G172+G174+G178</f>
        <v>15265.63</v>
      </c>
    </row>
    <row r="169" spans="1:7" ht="11.25">
      <c r="A169" s="135" t="s">
        <v>126</v>
      </c>
      <c r="B169" s="130" t="s">
        <v>374</v>
      </c>
      <c r="C169" s="130">
        <v>10</v>
      </c>
      <c r="D169" s="119"/>
      <c r="E169" s="119"/>
      <c r="F169" s="119"/>
      <c r="G169" s="118"/>
    </row>
    <row r="170" spans="1:7" ht="11.25">
      <c r="A170" s="138" t="s">
        <v>127</v>
      </c>
      <c r="B170" s="130" t="s">
        <v>374</v>
      </c>
      <c r="C170" s="130">
        <v>10</v>
      </c>
      <c r="D170" s="130" t="s">
        <v>85</v>
      </c>
      <c r="E170" s="119"/>
      <c r="F170" s="119"/>
      <c r="G170" s="120">
        <f>G171</f>
        <v>1436.4</v>
      </c>
    </row>
    <row r="171" spans="1:7" ht="12">
      <c r="A171" s="158" t="s">
        <v>171</v>
      </c>
      <c r="B171" s="143" t="s">
        <v>374</v>
      </c>
      <c r="C171" s="143">
        <v>10</v>
      </c>
      <c r="D171" s="143" t="s">
        <v>85</v>
      </c>
      <c r="E171" s="143" t="s">
        <v>409</v>
      </c>
      <c r="F171" s="144"/>
      <c r="G171" s="120">
        <f>G172</f>
        <v>1436.4</v>
      </c>
    </row>
    <row r="172" spans="1:7" ht="22.5">
      <c r="A172" s="139" t="s">
        <v>172</v>
      </c>
      <c r="B172" s="112" t="s">
        <v>374</v>
      </c>
      <c r="C172" s="112">
        <v>10</v>
      </c>
      <c r="D172" s="112" t="s">
        <v>85</v>
      </c>
      <c r="E172" s="112" t="s">
        <v>410</v>
      </c>
      <c r="F172" s="112" t="s">
        <v>143</v>
      </c>
      <c r="G172" s="127">
        <v>1436.4</v>
      </c>
    </row>
    <row r="173" spans="1:7" ht="12">
      <c r="A173" s="158" t="s">
        <v>128</v>
      </c>
      <c r="B173" s="143" t="s">
        <v>374</v>
      </c>
      <c r="C173" s="143">
        <v>10</v>
      </c>
      <c r="D173" s="143" t="s">
        <v>109</v>
      </c>
      <c r="E173" s="144"/>
      <c r="F173" s="144"/>
      <c r="G173" s="118">
        <f>G174</f>
        <v>12833.93</v>
      </c>
    </row>
    <row r="174" spans="1:7" ht="11.25">
      <c r="A174" s="138" t="s">
        <v>173</v>
      </c>
      <c r="B174" s="112" t="s">
        <v>374</v>
      </c>
      <c r="C174" s="112">
        <v>10</v>
      </c>
      <c r="D174" s="130" t="s">
        <v>109</v>
      </c>
      <c r="E174" s="112" t="s">
        <v>411</v>
      </c>
      <c r="F174" s="112"/>
      <c r="G174" s="113">
        <f>G175</f>
        <v>12833.93</v>
      </c>
    </row>
    <row r="175" spans="1:7" ht="11.25">
      <c r="A175" s="139" t="s">
        <v>427</v>
      </c>
      <c r="B175" s="112" t="s">
        <v>374</v>
      </c>
      <c r="C175" s="112" t="s">
        <v>147</v>
      </c>
      <c r="D175" s="130" t="s">
        <v>109</v>
      </c>
      <c r="E175" s="112" t="s">
        <v>412</v>
      </c>
      <c r="F175" s="112" t="s">
        <v>140</v>
      </c>
      <c r="G175" s="113">
        <v>12833.93</v>
      </c>
    </row>
    <row r="176" spans="1:7" ht="11.25">
      <c r="A176" s="138" t="s">
        <v>129</v>
      </c>
      <c r="B176" s="130" t="s">
        <v>374</v>
      </c>
      <c r="C176" s="130">
        <v>10</v>
      </c>
      <c r="D176" s="130" t="s">
        <v>87</v>
      </c>
      <c r="E176" s="119"/>
      <c r="F176" s="119"/>
      <c r="G176" s="118">
        <f>G177</f>
        <v>995.3</v>
      </c>
    </row>
    <row r="177" spans="1:7" ht="11.25">
      <c r="A177" s="138" t="s">
        <v>429</v>
      </c>
      <c r="B177" s="130" t="s">
        <v>374</v>
      </c>
      <c r="C177" s="130">
        <v>10</v>
      </c>
      <c r="D177" s="130" t="s">
        <v>201</v>
      </c>
      <c r="E177" s="130">
        <v>5050000</v>
      </c>
      <c r="F177" s="119"/>
      <c r="G177" s="118">
        <f>G178</f>
        <v>995.3</v>
      </c>
    </row>
    <row r="178" spans="1:7" ht="11.25">
      <c r="A178" s="139" t="s">
        <v>415</v>
      </c>
      <c r="B178" s="112" t="s">
        <v>374</v>
      </c>
      <c r="C178" s="112">
        <v>10</v>
      </c>
      <c r="D178" s="130" t="s">
        <v>201</v>
      </c>
      <c r="E178" s="112" t="s">
        <v>416</v>
      </c>
      <c r="F178" s="112" t="s">
        <v>143</v>
      </c>
      <c r="G178" s="113">
        <f>695.3+300</f>
        <v>995.3</v>
      </c>
    </row>
    <row r="179" spans="1:7" ht="12">
      <c r="A179" s="158" t="s">
        <v>115</v>
      </c>
      <c r="B179" s="130"/>
      <c r="C179" s="130"/>
      <c r="D179" s="130"/>
      <c r="E179" s="119"/>
      <c r="F179" s="119"/>
      <c r="G179" s="118"/>
    </row>
    <row r="180" spans="1:7" ht="11.25">
      <c r="A180" s="138" t="s">
        <v>191</v>
      </c>
      <c r="B180" s="130" t="s">
        <v>159</v>
      </c>
      <c r="C180" s="130" t="s">
        <v>107</v>
      </c>
      <c r="D180" s="130" t="s">
        <v>107</v>
      </c>
      <c r="E180" s="130" t="s">
        <v>192</v>
      </c>
      <c r="F180" s="119"/>
      <c r="G180" s="118"/>
    </row>
    <row r="181" spans="1:7" ht="11.25">
      <c r="A181" s="139" t="s">
        <v>427</v>
      </c>
      <c r="B181" s="130" t="s">
        <v>159</v>
      </c>
      <c r="C181" s="130" t="s">
        <v>107</v>
      </c>
      <c r="D181" s="130" t="s">
        <v>107</v>
      </c>
      <c r="E181" s="112" t="s">
        <v>395</v>
      </c>
      <c r="F181" s="130" t="s">
        <v>140</v>
      </c>
      <c r="G181" s="116"/>
    </row>
    <row r="182" spans="1:7" ht="11.25">
      <c r="A182" s="139"/>
      <c r="B182" s="130"/>
      <c r="C182" s="130"/>
      <c r="D182" s="130"/>
      <c r="E182" s="112"/>
      <c r="F182" s="130"/>
      <c r="G182" s="116"/>
    </row>
    <row r="183" spans="1:7" ht="22.5">
      <c r="A183" s="136" t="s">
        <v>524</v>
      </c>
      <c r="B183" s="112" t="s">
        <v>520</v>
      </c>
      <c r="C183" s="112"/>
      <c r="D183" s="130"/>
      <c r="E183" s="112"/>
      <c r="F183" s="112"/>
      <c r="G183" s="211">
        <f>G186+G187</f>
        <v>5000</v>
      </c>
    </row>
    <row r="184" spans="1:7" ht="11.25">
      <c r="A184" s="138" t="s">
        <v>128</v>
      </c>
      <c r="B184" s="130" t="s">
        <v>520</v>
      </c>
      <c r="C184" s="130">
        <v>10</v>
      </c>
      <c r="D184" s="130" t="s">
        <v>109</v>
      </c>
      <c r="E184" s="119"/>
      <c r="F184" s="119"/>
      <c r="G184" s="118"/>
    </row>
    <row r="185" spans="1:7" ht="11.25">
      <c r="A185" s="138" t="s">
        <v>173</v>
      </c>
      <c r="B185" s="112" t="s">
        <v>520</v>
      </c>
      <c r="C185" s="130">
        <v>10</v>
      </c>
      <c r="D185" s="130" t="s">
        <v>109</v>
      </c>
      <c r="E185" s="130" t="s">
        <v>411</v>
      </c>
      <c r="F185" s="119"/>
      <c r="G185" s="118"/>
    </row>
    <row r="186" spans="1:7" ht="11.25">
      <c r="A186" s="139" t="s">
        <v>427</v>
      </c>
      <c r="B186" s="112" t="s">
        <v>520</v>
      </c>
      <c r="C186" s="112">
        <v>10</v>
      </c>
      <c r="D186" s="130" t="s">
        <v>109</v>
      </c>
      <c r="E186" s="112" t="s">
        <v>412</v>
      </c>
      <c r="F186" s="112" t="s">
        <v>140</v>
      </c>
      <c r="G186" s="127">
        <v>4943.5</v>
      </c>
    </row>
    <row r="187" spans="1:7" ht="11.25">
      <c r="A187" s="138" t="s">
        <v>452</v>
      </c>
      <c r="B187" s="130" t="s">
        <v>520</v>
      </c>
      <c r="C187" s="130" t="s">
        <v>147</v>
      </c>
      <c r="D187" s="130" t="s">
        <v>87</v>
      </c>
      <c r="E187" s="119" t="s">
        <v>453</v>
      </c>
      <c r="F187" s="119"/>
      <c r="G187" s="121">
        <f>G188</f>
        <v>56.5</v>
      </c>
    </row>
    <row r="188" spans="1:7" ht="11.25">
      <c r="A188" s="138" t="s">
        <v>454</v>
      </c>
      <c r="B188" s="130" t="s">
        <v>520</v>
      </c>
      <c r="C188" s="130" t="s">
        <v>147</v>
      </c>
      <c r="D188" s="130" t="s">
        <v>87</v>
      </c>
      <c r="E188" s="119" t="s">
        <v>453</v>
      </c>
      <c r="F188" s="119"/>
      <c r="G188" s="121">
        <f>G189</f>
        <v>56.5</v>
      </c>
    </row>
    <row r="189" spans="1:7" ht="11.25">
      <c r="A189" s="139" t="s">
        <v>415</v>
      </c>
      <c r="B189" s="130" t="s">
        <v>520</v>
      </c>
      <c r="C189" s="130" t="s">
        <v>147</v>
      </c>
      <c r="D189" s="130" t="s">
        <v>87</v>
      </c>
      <c r="E189" s="119" t="s">
        <v>455</v>
      </c>
      <c r="F189" s="119" t="s">
        <v>143</v>
      </c>
      <c r="G189" s="121">
        <v>56.5</v>
      </c>
    </row>
    <row r="190" spans="1:7" ht="11.25">
      <c r="A190" s="139"/>
      <c r="B190" s="112"/>
      <c r="C190" s="112"/>
      <c r="D190" s="130"/>
      <c r="E190" s="112"/>
      <c r="F190" s="112"/>
      <c r="G190" s="127"/>
    </row>
    <row r="191" spans="1:7" ht="11.25">
      <c r="A191" s="16" t="s">
        <v>521</v>
      </c>
      <c r="B191" s="112"/>
      <c r="C191" s="112"/>
      <c r="D191" s="130"/>
      <c r="E191" s="112"/>
      <c r="F191" s="112"/>
      <c r="G191" s="211">
        <f>G192</f>
        <v>2799.73</v>
      </c>
    </row>
    <row r="192" spans="1:7" ht="11.25">
      <c r="A192" s="138" t="s">
        <v>100</v>
      </c>
      <c r="B192" s="130"/>
      <c r="C192" s="130" t="s">
        <v>98</v>
      </c>
      <c r="D192" s="119"/>
      <c r="E192" s="119"/>
      <c r="F192" s="115"/>
      <c r="G192" s="19">
        <f>G193</f>
        <v>2799.73</v>
      </c>
    </row>
    <row r="193" spans="1:7" ht="11.25">
      <c r="A193" s="136" t="s">
        <v>387</v>
      </c>
      <c r="B193" s="130"/>
      <c r="C193" s="112" t="s">
        <v>98</v>
      </c>
      <c r="D193" s="119" t="s">
        <v>109</v>
      </c>
      <c r="E193" s="119" t="s">
        <v>388</v>
      </c>
      <c r="F193" s="114">
        <v>500</v>
      </c>
      <c r="G193" s="19">
        <f>2130.68-1000+1900-230.95</f>
        <v>2799.73</v>
      </c>
    </row>
    <row r="194" spans="1:7" ht="15.75">
      <c r="A194" s="168" t="s">
        <v>174</v>
      </c>
      <c r="B194" s="133"/>
      <c r="C194" s="133"/>
      <c r="D194" s="133"/>
      <c r="E194" s="133"/>
      <c r="F194" s="133"/>
      <c r="G194" s="169">
        <f>G13+G21+G62+G72+G80+G89+G111+G115+G119+G123+G127+G135+G139+G145+G150+G168+G183+G191</f>
        <v>202282.60000000006</v>
      </c>
    </row>
  </sheetData>
  <mergeCells count="8">
    <mergeCell ref="A7:G7"/>
    <mergeCell ref="B9:B10"/>
    <mergeCell ref="C9:C10"/>
    <mergeCell ref="D9:D10"/>
    <mergeCell ref="E9:E10"/>
    <mergeCell ref="G9:G10"/>
    <mergeCell ref="F9:F10"/>
    <mergeCell ref="A8:G8"/>
  </mergeCells>
  <printOptions/>
  <pageMargins left="0.5905511811023623" right="0" top="0.3937007874015748" bottom="0.3937007874015748" header="0.2362204724409449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58">
      <selection activeCell="G25" sqref="G25"/>
    </sheetView>
  </sheetViews>
  <sheetFormatPr defaultColWidth="9.00390625" defaultRowHeight="12.75"/>
  <cols>
    <col min="1" max="1" width="52.75390625" style="2" customWidth="1"/>
    <col min="2" max="2" width="5.25390625" style="9" customWidth="1"/>
    <col min="3" max="3" width="4.875" style="9" customWidth="1"/>
    <col min="4" max="4" width="4.375" style="9" customWidth="1"/>
    <col min="5" max="5" width="8.00390625" style="9" customWidth="1"/>
    <col min="6" max="6" width="5.875" style="9" customWidth="1"/>
    <col min="7" max="7" width="9.00390625" style="9" customWidth="1"/>
    <col min="8" max="8" width="8.875" style="9" customWidth="1"/>
    <col min="9" max="16384" width="9.125" style="2" customWidth="1"/>
  </cols>
  <sheetData>
    <row r="1" spans="1:8" s="3" customFormat="1" ht="12.75">
      <c r="A1" s="1"/>
      <c r="D1" s="92"/>
      <c r="G1" s="92" t="s">
        <v>55</v>
      </c>
      <c r="H1" s="92"/>
    </row>
    <row r="2" spans="1:8" s="3" customFormat="1" ht="13.5" customHeight="1">
      <c r="A2" s="1"/>
      <c r="D2" s="92"/>
      <c r="G2" s="92" t="s">
        <v>234</v>
      </c>
      <c r="H2" s="92"/>
    </row>
    <row r="3" spans="1:8" s="3" customFormat="1" ht="10.5" customHeight="1">
      <c r="A3" s="1"/>
      <c r="D3" s="92"/>
      <c r="G3" s="92" t="s">
        <v>56</v>
      </c>
      <c r="H3" s="92"/>
    </row>
    <row r="4" spans="1:8" s="3" customFormat="1" ht="10.5" customHeight="1">
      <c r="A4" s="1"/>
      <c r="D4" s="92"/>
      <c r="G4" s="92" t="s">
        <v>437</v>
      </c>
      <c r="H4" s="92"/>
    </row>
    <row r="5" spans="1:8" s="3" customFormat="1" ht="10.5" customHeight="1">
      <c r="A5" s="1"/>
      <c r="F5" s="33"/>
      <c r="G5" s="33"/>
      <c r="H5" s="33"/>
    </row>
    <row r="6" spans="1:8" s="35" customFormat="1" ht="14.25" customHeight="1">
      <c r="A6" s="55" t="s">
        <v>527</v>
      </c>
      <c r="B6" s="34"/>
      <c r="C6" s="34"/>
      <c r="D6" s="34"/>
      <c r="E6" s="34"/>
      <c r="F6" s="34"/>
      <c r="G6" s="34"/>
      <c r="H6" s="34"/>
    </row>
    <row r="7" spans="1:8" ht="13.5" customHeight="1">
      <c r="A7" s="273"/>
      <c r="B7" s="273"/>
      <c r="C7" s="273"/>
      <c r="D7" s="273"/>
      <c r="E7" s="273"/>
      <c r="F7" s="273"/>
      <c r="G7" s="273"/>
      <c r="H7" s="2"/>
    </row>
    <row r="8" spans="1:8" ht="14.25" customHeight="1">
      <c r="A8" s="277"/>
      <c r="B8" s="277"/>
      <c r="C8" s="277"/>
      <c r="D8" s="277"/>
      <c r="E8" s="277"/>
      <c r="F8" s="277"/>
      <c r="G8" s="277"/>
      <c r="H8" s="2"/>
    </row>
    <row r="9" spans="1:8" ht="22.5" customHeight="1">
      <c r="A9" s="15" t="s">
        <v>81</v>
      </c>
      <c r="B9" s="274" t="s">
        <v>136</v>
      </c>
      <c r="C9" s="274" t="s">
        <v>82</v>
      </c>
      <c r="D9" s="274" t="s">
        <v>83</v>
      </c>
      <c r="E9" s="274" t="s">
        <v>137</v>
      </c>
      <c r="F9" s="274" t="s">
        <v>138</v>
      </c>
      <c r="G9" s="267" t="s">
        <v>232</v>
      </c>
      <c r="H9" s="267" t="s">
        <v>439</v>
      </c>
    </row>
    <row r="10" spans="1:8" ht="21.75" customHeight="1">
      <c r="A10" s="15"/>
      <c r="B10" s="275"/>
      <c r="C10" s="275"/>
      <c r="D10" s="275"/>
      <c r="E10" s="275"/>
      <c r="F10" s="275"/>
      <c r="G10" s="276"/>
      <c r="H10" s="276"/>
    </row>
    <row r="11" spans="1:8" ht="22.5" customHeight="1" hidden="1">
      <c r="A11" s="231"/>
      <c r="B11" s="229" t="s">
        <v>140</v>
      </c>
      <c r="C11" s="229" t="s">
        <v>85</v>
      </c>
      <c r="D11" s="229" t="s">
        <v>109</v>
      </c>
      <c r="E11" s="229"/>
      <c r="F11" s="229"/>
      <c r="G11" s="232">
        <f>G12</f>
        <v>0</v>
      </c>
      <c r="H11" s="232">
        <f>H12</f>
        <v>0</v>
      </c>
    </row>
    <row r="12" spans="1:8" ht="12" customHeight="1" hidden="1">
      <c r="A12" s="231"/>
      <c r="B12" s="229" t="s">
        <v>140</v>
      </c>
      <c r="C12" s="229" t="s">
        <v>85</v>
      </c>
      <c r="D12" s="229" t="s">
        <v>109</v>
      </c>
      <c r="E12" s="229" t="s">
        <v>444</v>
      </c>
      <c r="F12" s="229" t="s">
        <v>371</v>
      </c>
      <c r="G12" s="230"/>
      <c r="H12" s="19"/>
    </row>
    <row r="13" spans="1:8" ht="22.5" customHeight="1">
      <c r="A13" s="135" t="s">
        <v>139</v>
      </c>
      <c r="B13" s="130" t="s">
        <v>145</v>
      </c>
      <c r="C13" s="119"/>
      <c r="D13" s="119"/>
      <c r="E13" s="119"/>
      <c r="F13" s="119"/>
      <c r="G13" s="206">
        <f>G17+G19</f>
        <v>1669.59</v>
      </c>
      <c r="H13" s="206">
        <f>H17+H19</f>
        <v>1636.29</v>
      </c>
    </row>
    <row r="14" spans="1:8" ht="11.25">
      <c r="A14" s="135" t="s">
        <v>84</v>
      </c>
      <c r="B14" s="130" t="s">
        <v>145</v>
      </c>
      <c r="C14" s="130" t="s">
        <v>85</v>
      </c>
      <c r="D14" s="119"/>
      <c r="E14" s="119"/>
      <c r="F14" s="119"/>
      <c r="G14" s="119"/>
      <c r="H14" s="119"/>
    </row>
    <row r="15" spans="1:8" ht="26.25" customHeight="1">
      <c r="A15" s="135" t="s">
        <v>86</v>
      </c>
      <c r="B15" s="130" t="s">
        <v>145</v>
      </c>
      <c r="C15" s="130" t="s">
        <v>85</v>
      </c>
      <c r="D15" s="130" t="s">
        <v>87</v>
      </c>
      <c r="E15" s="119"/>
      <c r="F15" s="119"/>
      <c r="G15" s="118"/>
      <c r="H15" s="118"/>
    </row>
    <row r="16" spans="1:8" ht="11.25">
      <c r="A16" s="138" t="s">
        <v>141</v>
      </c>
      <c r="B16" s="130" t="s">
        <v>145</v>
      </c>
      <c r="C16" s="130" t="s">
        <v>85</v>
      </c>
      <c r="D16" s="130" t="s">
        <v>87</v>
      </c>
      <c r="E16" s="130" t="s">
        <v>424</v>
      </c>
      <c r="F16" s="119"/>
      <c r="G16" s="118"/>
      <c r="H16" s="118"/>
    </row>
    <row r="17" spans="1:8" ht="10.5" customHeight="1">
      <c r="A17" s="139" t="s">
        <v>142</v>
      </c>
      <c r="B17" s="112" t="s">
        <v>145</v>
      </c>
      <c r="C17" s="112" t="s">
        <v>85</v>
      </c>
      <c r="D17" s="130" t="s">
        <v>87</v>
      </c>
      <c r="E17" s="130" t="s">
        <v>372</v>
      </c>
      <c r="F17" s="130" t="s">
        <v>371</v>
      </c>
      <c r="G17" s="116">
        <v>1669.59</v>
      </c>
      <c r="H17" s="116">
        <v>1636.29</v>
      </c>
    </row>
    <row r="18" spans="1:8" ht="15" customHeight="1" hidden="1">
      <c r="A18" s="138" t="s">
        <v>93</v>
      </c>
      <c r="B18" s="130" t="s">
        <v>145</v>
      </c>
      <c r="C18" s="130" t="s">
        <v>85</v>
      </c>
      <c r="D18" s="130" t="s">
        <v>360</v>
      </c>
      <c r="E18" s="130">
        <v>700000</v>
      </c>
      <c r="F18" s="119"/>
      <c r="G18" s="118"/>
      <c r="H18" s="118"/>
    </row>
    <row r="19" spans="1:8" s="33" customFormat="1" ht="10.5" customHeight="1" hidden="1">
      <c r="A19" s="139" t="s">
        <v>338</v>
      </c>
      <c r="B19" s="130" t="s">
        <v>145</v>
      </c>
      <c r="C19" s="112" t="s">
        <v>85</v>
      </c>
      <c r="D19" s="112" t="s">
        <v>360</v>
      </c>
      <c r="E19" s="112">
        <v>700000</v>
      </c>
      <c r="F19" s="130" t="s">
        <v>374</v>
      </c>
      <c r="G19" s="116"/>
      <c r="H19" s="116"/>
    </row>
    <row r="20" spans="1:8" s="33" customFormat="1" ht="10.5" customHeight="1">
      <c r="A20" s="139"/>
      <c r="B20" s="130"/>
      <c r="C20" s="112"/>
      <c r="D20" s="112"/>
      <c r="E20" s="112"/>
      <c r="F20" s="130"/>
      <c r="G20" s="116"/>
      <c r="H20" s="116"/>
    </row>
    <row r="21" spans="1:8" ht="20.25" customHeight="1">
      <c r="A21" s="135" t="s">
        <v>144</v>
      </c>
      <c r="B21" s="130" t="s">
        <v>382</v>
      </c>
      <c r="C21" s="119"/>
      <c r="D21" s="119"/>
      <c r="E21" s="119"/>
      <c r="F21" s="119"/>
      <c r="G21" s="169">
        <f>G28+G33+G35+G47+G49+G57+G36+G38+G44+G23+G30+G52+G55</f>
        <v>22184.820000000003</v>
      </c>
      <c r="H21" s="169">
        <f>H28+H33+H35+H47+H49+H57+H36+H38+H44+H23+H30+H52+H55</f>
        <v>21933.930000000004</v>
      </c>
    </row>
    <row r="22" spans="1:8" ht="12" customHeight="1">
      <c r="A22" s="157" t="s">
        <v>84</v>
      </c>
      <c r="B22" s="143" t="s">
        <v>382</v>
      </c>
      <c r="C22" s="143" t="s">
        <v>85</v>
      </c>
      <c r="D22" s="144"/>
      <c r="E22" s="144"/>
      <c r="F22" s="144"/>
      <c r="G22" s="120">
        <f>G26+G31+G34+G23</f>
        <v>17601.88</v>
      </c>
      <c r="H22" s="120">
        <f>H26+H31+H34+H23</f>
        <v>17333.49</v>
      </c>
    </row>
    <row r="23" spans="1:8" ht="24" customHeight="1">
      <c r="A23" s="135" t="s">
        <v>441</v>
      </c>
      <c r="B23" s="143" t="s">
        <v>382</v>
      </c>
      <c r="C23" s="130" t="s">
        <v>85</v>
      </c>
      <c r="D23" s="119" t="s">
        <v>109</v>
      </c>
      <c r="E23" s="119"/>
      <c r="F23" s="119"/>
      <c r="G23" s="118">
        <f>G24</f>
        <v>1031.47</v>
      </c>
      <c r="H23" s="118">
        <f>H24</f>
        <v>1031.47</v>
      </c>
    </row>
    <row r="24" spans="1:8" s="33" customFormat="1" ht="33.75" customHeight="1">
      <c r="A24" s="135" t="s">
        <v>442</v>
      </c>
      <c r="B24" s="143" t="s">
        <v>382</v>
      </c>
      <c r="C24" s="130" t="s">
        <v>85</v>
      </c>
      <c r="D24" s="119" t="s">
        <v>109</v>
      </c>
      <c r="E24" s="119" t="s">
        <v>370</v>
      </c>
      <c r="F24" s="119"/>
      <c r="G24" s="118">
        <f>G25</f>
        <v>1031.47</v>
      </c>
      <c r="H24" s="118">
        <f>H25</f>
        <v>1031.47</v>
      </c>
    </row>
    <row r="25" spans="1:8" ht="12.75" customHeight="1">
      <c r="A25" s="136" t="s">
        <v>443</v>
      </c>
      <c r="B25" s="143" t="s">
        <v>382</v>
      </c>
      <c r="C25" s="112" t="s">
        <v>85</v>
      </c>
      <c r="D25" s="137" t="s">
        <v>109</v>
      </c>
      <c r="E25" s="137" t="s">
        <v>444</v>
      </c>
      <c r="F25" s="137" t="s">
        <v>371</v>
      </c>
      <c r="G25" s="118">
        <v>1031.47</v>
      </c>
      <c r="H25" s="118">
        <v>1031.47</v>
      </c>
    </row>
    <row r="26" spans="1:8" ht="10.5" customHeight="1">
      <c r="A26" s="138" t="s">
        <v>88</v>
      </c>
      <c r="B26" s="130" t="s">
        <v>382</v>
      </c>
      <c r="C26" s="130" t="s">
        <v>85</v>
      </c>
      <c r="D26" s="130" t="s">
        <v>89</v>
      </c>
      <c r="E26" s="119"/>
      <c r="F26" s="119"/>
      <c r="G26" s="118">
        <f>G27</f>
        <v>14847.720000000001</v>
      </c>
      <c r="H26" s="118">
        <f>H27</f>
        <v>14539.420000000002</v>
      </c>
    </row>
    <row r="27" spans="1:8" ht="11.25">
      <c r="A27" s="138" t="s">
        <v>141</v>
      </c>
      <c r="B27" s="130" t="s">
        <v>382</v>
      </c>
      <c r="C27" s="130" t="s">
        <v>85</v>
      </c>
      <c r="D27" s="130" t="s">
        <v>89</v>
      </c>
      <c r="E27" s="130" t="s">
        <v>370</v>
      </c>
      <c r="F27" s="119"/>
      <c r="G27" s="118">
        <f>G28</f>
        <v>14847.720000000001</v>
      </c>
      <c r="H27" s="118">
        <f>H28</f>
        <v>14539.420000000002</v>
      </c>
    </row>
    <row r="28" spans="1:8" s="33" customFormat="1" ht="15" customHeight="1">
      <c r="A28" s="139" t="s">
        <v>142</v>
      </c>
      <c r="B28" s="130" t="s">
        <v>382</v>
      </c>
      <c r="C28" s="112" t="s">
        <v>85</v>
      </c>
      <c r="D28" s="130" t="s">
        <v>89</v>
      </c>
      <c r="E28" s="112" t="s">
        <v>372</v>
      </c>
      <c r="F28" s="130" t="s">
        <v>371</v>
      </c>
      <c r="G28" s="116">
        <f>16774.4-18.61-876.6-1031.47</f>
        <v>14847.720000000001</v>
      </c>
      <c r="H28" s="116">
        <f>16468.4-20.91-876.6-1031.47</f>
        <v>14539.420000000002</v>
      </c>
    </row>
    <row r="29" spans="1:8" ht="16.5" customHeight="1" hidden="1">
      <c r="A29" s="135" t="s">
        <v>90</v>
      </c>
      <c r="B29" s="130" t="s">
        <v>145</v>
      </c>
      <c r="C29" s="130" t="s">
        <v>85</v>
      </c>
      <c r="D29" s="130">
        <v>5</v>
      </c>
      <c r="E29" s="130"/>
      <c r="F29" s="130"/>
      <c r="G29" s="116"/>
      <c r="H29" s="116"/>
    </row>
    <row r="30" spans="1:8" s="39" customFormat="1" ht="22.5" customHeight="1" hidden="1">
      <c r="A30" s="52" t="s">
        <v>445</v>
      </c>
      <c r="B30" s="130" t="s">
        <v>145</v>
      </c>
      <c r="C30" s="113" t="s">
        <v>85</v>
      </c>
      <c r="D30" s="113" t="s">
        <v>98</v>
      </c>
      <c r="E30" s="116" t="s">
        <v>446</v>
      </c>
      <c r="F30" s="130" t="s">
        <v>281</v>
      </c>
      <c r="G30" s="116"/>
      <c r="H30" s="116"/>
    </row>
    <row r="31" spans="1:8" s="39" customFormat="1" ht="12.75">
      <c r="A31" s="158" t="s">
        <v>227</v>
      </c>
      <c r="B31" s="143" t="s">
        <v>382</v>
      </c>
      <c r="C31" s="143" t="s">
        <v>85</v>
      </c>
      <c r="D31" s="143" t="s">
        <v>360</v>
      </c>
      <c r="E31" s="144"/>
      <c r="F31" s="144"/>
      <c r="G31" s="120">
        <f>G32</f>
        <v>642</v>
      </c>
      <c r="H31" s="120">
        <f>H32</f>
        <v>642</v>
      </c>
    </row>
    <row r="32" spans="1:8" s="33" customFormat="1" ht="16.5" customHeight="1">
      <c r="A32" s="138" t="s">
        <v>93</v>
      </c>
      <c r="B32" s="130" t="s">
        <v>382</v>
      </c>
      <c r="C32" s="130" t="s">
        <v>85</v>
      </c>
      <c r="D32" s="130" t="s">
        <v>360</v>
      </c>
      <c r="E32" s="130">
        <v>700000</v>
      </c>
      <c r="F32" s="119"/>
      <c r="G32" s="120">
        <f>G33</f>
        <v>642</v>
      </c>
      <c r="H32" s="120">
        <f>H33</f>
        <v>642</v>
      </c>
    </row>
    <row r="33" spans="1:8" s="39" customFormat="1" ht="15.75" customHeight="1">
      <c r="A33" s="139" t="s">
        <v>338</v>
      </c>
      <c r="B33" s="130" t="s">
        <v>382</v>
      </c>
      <c r="C33" s="112" t="s">
        <v>85</v>
      </c>
      <c r="D33" s="112" t="s">
        <v>360</v>
      </c>
      <c r="E33" s="112">
        <v>700000</v>
      </c>
      <c r="F33" s="130" t="s">
        <v>374</v>
      </c>
      <c r="G33" s="121">
        <v>642</v>
      </c>
      <c r="H33" s="121">
        <v>642</v>
      </c>
    </row>
    <row r="34" spans="1:8" s="39" customFormat="1" ht="13.5" customHeight="1">
      <c r="A34" s="158" t="s">
        <v>94</v>
      </c>
      <c r="B34" s="143" t="s">
        <v>382</v>
      </c>
      <c r="C34" s="143" t="s">
        <v>85</v>
      </c>
      <c r="D34" s="143" t="s">
        <v>361</v>
      </c>
      <c r="E34" s="144"/>
      <c r="F34" s="144"/>
      <c r="G34" s="120">
        <f>G35+G36</f>
        <v>1080.69</v>
      </c>
      <c r="H34" s="120">
        <f>H35+H36</f>
        <v>1120.6</v>
      </c>
    </row>
    <row r="35" spans="1:8" s="39" customFormat="1" ht="15" customHeight="1">
      <c r="A35" s="136" t="s">
        <v>182</v>
      </c>
      <c r="B35" s="130" t="s">
        <v>382</v>
      </c>
      <c r="C35" s="112" t="s">
        <v>85</v>
      </c>
      <c r="D35" s="112" t="s">
        <v>361</v>
      </c>
      <c r="E35" s="112" t="s">
        <v>376</v>
      </c>
      <c r="F35" s="112" t="s">
        <v>371</v>
      </c>
      <c r="G35" s="127">
        <v>440.1</v>
      </c>
      <c r="H35" s="127">
        <v>476.9</v>
      </c>
    </row>
    <row r="36" spans="1:8" s="39" customFormat="1" ht="17.25" customHeight="1">
      <c r="A36" s="138" t="s">
        <v>141</v>
      </c>
      <c r="B36" s="130" t="s">
        <v>382</v>
      </c>
      <c r="C36" s="130" t="s">
        <v>85</v>
      </c>
      <c r="D36" s="130" t="s">
        <v>361</v>
      </c>
      <c r="E36" s="130" t="s">
        <v>370</v>
      </c>
      <c r="F36" s="119"/>
      <c r="G36" s="127">
        <f>G37</f>
        <v>640.59</v>
      </c>
      <c r="H36" s="127">
        <f>H37</f>
        <v>643.6999999999999</v>
      </c>
    </row>
    <row r="37" spans="1:8" s="18" customFormat="1" ht="11.25">
      <c r="A37" s="140" t="s">
        <v>377</v>
      </c>
      <c r="B37" s="112" t="s">
        <v>382</v>
      </c>
      <c r="C37" s="112" t="s">
        <v>85</v>
      </c>
      <c r="D37" s="112" t="s">
        <v>361</v>
      </c>
      <c r="E37" s="112" t="s">
        <v>372</v>
      </c>
      <c r="F37" s="130" t="s">
        <v>371</v>
      </c>
      <c r="G37" s="113">
        <f>621.98+18.61</f>
        <v>640.59</v>
      </c>
      <c r="H37" s="113">
        <f>622.79+20.91</f>
        <v>643.6999999999999</v>
      </c>
    </row>
    <row r="38" spans="1:8" ht="16.5" customHeight="1">
      <c r="A38" s="157" t="s">
        <v>222</v>
      </c>
      <c r="B38" s="143" t="s">
        <v>382</v>
      </c>
      <c r="C38" s="143" t="s">
        <v>89</v>
      </c>
      <c r="D38" s="143" t="s">
        <v>360</v>
      </c>
      <c r="E38" s="143"/>
      <c r="F38" s="143"/>
      <c r="G38" s="121">
        <f>G40+G41</f>
        <v>876.6</v>
      </c>
      <c r="H38" s="121">
        <f>H40+H41</f>
        <v>876.6</v>
      </c>
    </row>
    <row r="39" spans="1:8" ht="13.5" customHeight="1">
      <c r="A39" s="135" t="s">
        <v>223</v>
      </c>
      <c r="B39" s="130" t="s">
        <v>382</v>
      </c>
      <c r="C39" s="112" t="s">
        <v>89</v>
      </c>
      <c r="D39" s="112" t="s">
        <v>360</v>
      </c>
      <c r="E39" s="112" t="s">
        <v>224</v>
      </c>
      <c r="F39" s="112"/>
      <c r="G39" s="127">
        <f>G40</f>
        <v>0</v>
      </c>
      <c r="H39" s="127">
        <f>H40</f>
        <v>0</v>
      </c>
    </row>
    <row r="40" spans="1:8" ht="11.25" customHeight="1">
      <c r="A40" s="136" t="s">
        <v>377</v>
      </c>
      <c r="B40" s="130" t="s">
        <v>382</v>
      </c>
      <c r="C40" s="112" t="s">
        <v>89</v>
      </c>
      <c r="D40" s="112" t="s">
        <v>360</v>
      </c>
      <c r="E40" s="112" t="s">
        <v>224</v>
      </c>
      <c r="F40" s="112" t="s">
        <v>371</v>
      </c>
      <c r="G40" s="127"/>
      <c r="H40" s="127"/>
    </row>
    <row r="41" spans="1:8" ht="11.25" customHeight="1">
      <c r="A41" s="138" t="s">
        <v>378</v>
      </c>
      <c r="B41" s="112" t="s">
        <v>382</v>
      </c>
      <c r="C41" s="112" t="s">
        <v>89</v>
      </c>
      <c r="D41" s="130" t="s">
        <v>360</v>
      </c>
      <c r="E41" s="112"/>
      <c r="F41" s="112"/>
      <c r="G41" s="127">
        <f>G42</f>
        <v>876.6</v>
      </c>
      <c r="H41" s="127">
        <f>H42</f>
        <v>876.6</v>
      </c>
    </row>
    <row r="42" spans="1:8" ht="11.25" customHeight="1">
      <c r="A42" s="139" t="s">
        <v>377</v>
      </c>
      <c r="B42" s="112" t="s">
        <v>382</v>
      </c>
      <c r="C42" s="112" t="s">
        <v>89</v>
      </c>
      <c r="D42" s="130" t="s">
        <v>360</v>
      </c>
      <c r="E42" s="112" t="s">
        <v>379</v>
      </c>
      <c r="F42" s="112" t="s">
        <v>371</v>
      </c>
      <c r="G42" s="127">
        <v>876.6</v>
      </c>
      <c r="H42" s="127">
        <v>876.6</v>
      </c>
    </row>
    <row r="43" spans="1:8" ht="12">
      <c r="A43" s="157" t="s">
        <v>115</v>
      </c>
      <c r="B43" s="130" t="s">
        <v>382</v>
      </c>
      <c r="C43" s="112" t="s">
        <v>107</v>
      </c>
      <c r="D43" s="112" t="s">
        <v>107</v>
      </c>
      <c r="E43" s="112"/>
      <c r="F43" s="112"/>
      <c r="G43" s="127">
        <f>G45</f>
        <v>53.5</v>
      </c>
      <c r="H43" s="127">
        <f>H45</f>
        <v>53.5</v>
      </c>
    </row>
    <row r="44" spans="1:8" s="39" customFormat="1" ht="14.25" customHeight="1">
      <c r="A44" s="135" t="s">
        <v>160</v>
      </c>
      <c r="B44" s="130" t="s">
        <v>382</v>
      </c>
      <c r="C44" s="130" t="s">
        <v>107</v>
      </c>
      <c r="D44" s="130" t="s">
        <v>107</v>
      </c>
      <c r="E44" s="130" t="s">
        <v>161</v>
      </c>
      <c r="F44" s="119"/>
      <c r="G44" s="127">
        <f>G45</f>
        <v>53.5</v>
      </c>
      <c r="H44" s="127">
        <f>H45</f>
        <v>53.5</v>
      </c>
    </row>
    <row r="45" spans="1:8" s="3" customFormat="1" ht="12.75">
      <c r="A45" s="139" t="s">
        <v>162</v>
      </c>
      <c r="B45" s="130" t="s">
        <v>382</v>
      </c>
      <c r="C45" s="130" t="s">
        <v>107</v>
      </c>
      <c r="D45" s="130" t="s">
        <v>107</v>
      </c>
      <c r="E45" s="112" t="s">
        <v>392</v>
      </c>
      <c r="F45" s="130" t="s">
        <v>371</v>
      </c>
      <c r="G45" s="127">
        <v>53.5</v>
      </c>
      <c r="H45" s="127">
        <v>53.5</v>
      </c>
    </row>
    <row r="46" spans="1:8" ht="10.5" customHeight="1">
      <c r="A46" s="158" t="s">
        <v>97</v>
      </c>
      <c r="B46" s="112" t="s">
        <v>382</v>
      </c>
      <c r="C46" s="112"/>
      <c r="D46" s="112"/>
      <c r="E46" s="112"/>
      <c r="F46" s="112"/>
      <c r="G46" s="113"/>
      <c r="H46" s="113"/>
    </row>
    <row r="47" spans="1:8" ht="11.25">
      <c r="A47" s="136" t="s">
        <v>387</v>
      </c>
      <c r="B47" s="112" t="s">
        <v>382</v>
      </c>
      <c r="C47" s="130" t="s">
        <v>98</v>
      </c>
      <c r="D47" s="112" t="s">
        <v>109</v>
      </c>
      <c r="E47" s="119" t="s">
        <v>388</v>
      </c>
      <c r="F47" s="119" t="s">
        <v>371</v>
      </c>
      <c r="G47" s="113"/>
      <c r="H47" s="113"/>
    </row>
    <row r="48" spans="1:8" ht="12">
      <c r="A48" s="157" t="s">
        <v>124</v>
      </c>
      <c r="B48" s="130" t="s">
        <v>382</v>
      </c>
      <c r="C48" s="112" t="s">
        <v>123</v>
      </c>
      <c r="D48" s="112" t="s">
        <v>118</v>
      </c>
      <c r="E48" s="112" t="s">
        <v>148</v>
      </c>
      <c r="F48" s="112"/>
      <c r="G48" s="113">
        <f>G49</f>
        <v>181.2</v>
      </c>
      <c r="H48" s="113">
        <f>H49</f>
        <v>181.2</v>
      </c>
    </row>
    <row r="49" spans="1:8" s="33" customFormat="1" ht="22.5">
      <c r="A49" s="139" t="s">
        <v>149</v>
      </c>
      <c r="B49" s="130" t="s">
        <v>382</v>
      </c>
      <c r="C49" s="112" t="s">
        <v>123</v>
      </c>
      <c r="D49" s="112" t="s">
        <v>118</v>
      </c>
      <c r="E49" s="112" t="s">
        <v>408</v>
      </c>
      <c r="F49" s="112" t="s">
        <v>281</v>
      </c>
      <c r="G49" s="113">
        <v>181.2</v>
      </c>
      <c r="H49" s="113">
        <v>181.2</v>
      </c>
    </row>
    <row r="50" spans="1:8" s="33" customFormat="1" ht="12">
      <c r="A50" s="158" t="s">
        <v>126</v>
      </c>
      <c r="B50" s="130" t="s">
        <v>382</v>
      </c>
      <c r="C50" s="112" t="s">
        <v>147</v>
      </c>
      <c r="D50" s="112"/>
      <c r="E50" s="112"/>
      <c r="F50" s="112"/>
      <c r="G50" s="127">
        <f>G51+G53</f>
        <v>3471.6400000000003</v>
      </c>
      <c r="H50" s="127">
        <f>H51+H53</f>
        <v>3489.1400000000003</v>
      </c>
    </row>
    <row r="51" spans="1:8" ht="12">
      <c r="A51" s="158" t="s">
        <v>226</v>
      </c>
      <c r="B51" s="112" t="s">
        <v>382</v>
      </c>
      <c r="C51" s="112" t="s">
        <v>147</v>
      </c>
      <c r="D51" s="112" t="s">
        <v>103</v>
      </c>
      <c r="E51" s="112"/>
      <c r="F51" s="112"/>
      <c r="G51" s="113">
        <f>G52</f>
        <v>2521.6400000000003</v>
      </c>
      <c r="H51" s="113">
        <f>H52</f>
        <v>2539.1400000000003</v>
      </c>
    </row>
    <row r="52" spans="1:8" ht="11.25">
      <c r="A52" s="139" t="s">
        <v>141</v>
      </c>
      <c r="B52" s="112" t="s">
        <v>382</v>
      </c>
      <c r="C52" s="112" t="s">
        <v>147</v>
      </c>
      <c r="D52" s="112" t="s">
        <v>103</v>
      </c>
      <c r="E52" s="112" t="s">
        <v>372</v>
      </c>
      <c r="F52" s="112" t="s">
        <v>371</v>
      </c>
      <c r="G52" s="113">
        <f>1827.4+522.5+171.74</f>
        <v>2521.6400000000003</v>
      </c>
      <c r="H52" s="113">
        <f>1843.8+523.6+171.74</f>
        <v>2539.1400000000003</v>
      </c>
    </row>
    <row r="53" spans="1:8" s="33" customFormat="1" ht="12.75">
      <c r="A53" s="159" t="s">
        <v>129</v>
      </c>
      <c r="B53" s="160" t="s">
        <v>382</v>
      </c>
      <c r="C53" s="160" t="s">
        <v>147</v>
      </c>
      <c r="D53" s="160" t="s">
        <v>87</v>
      </c>
      <c r="E53" s="160"/>
      <c r="F53" s="161"/>
      <c r="G53" s="121">
        <f>G57+G55</f>
        <v>950</v>
      </c>
      <c r="H53" s="121">
        <f>H57+H55</f>
        <v>950</v>
      </c>
    </row>
    <row r="54" spans="1:8" s="33" customFormat="1" ht="12.75">
      <c r="A54" s="159" t="s">
        <v>546</v>
      </c>
      <c r="B54" s="160" t="s">
        <v>382</v>
      </c>
      <c r="C54" s="160" t="s">
        <v>147</v>
      </c>
      <c r="D54" s="160" t="s">
        <v>87</v>
      </c>
      <c r="E54" s="160"/>
      <c r="F54" s="161"/>
      <c r="G54" s="121"/>
      <c r="H54" s="121"/>
    </row>
    <row r="55" spans="1:8" s="33" customFormat="1" ht="12.75">
      <c r="A55" s="205" t="s">
        <v>505</v>
      </c>
      <c r="B55" s="160" t="s">
        <v>382</v>
      </c>
      <c r="C55" s="160" t="s">
        <v>147</v>
      </c>
      <c r="D55" s="160" t="s">
        <v>87</v>
      </c>
      <c r="E55" s="119" t="s">
        <v>355</v>
      </c>
      <c r="F55" s="161" t="s">
        <v>414</v>
      </c>
      <c r="G55" s="121">
        <v>350</v>
      </c>
      <c r="H55" s="121">
        <v>350</v>
      </c>
    </row>
    <row r="56" spans="1:8" s="33" customFormat="1" ht="12.75">
      <c r="A56" s="159" t="s">
        <v>506</v>
      </c>
      <c r="B56" s="161" t="s">
        <v>382</v>
      </c>
      <c r="C56" s="161" t="s">
        <v>147</v>
      </c>
      <c r="D56" s="161" t="s">
        <v>87</v>
      </c>
      <c r="E56" s="161"/>
      <c r="F56" s="161"/>
      <c r="G56" s="121">
        <f>G57</f>
        <v>600</v>
      </c>
      <c r="H56" s="121">
        <f>H57</f>
        <v>600</v>
      </c>
    </row>
    <row r="57" spans="1:8" ht="22.5">
      <c r="A57" s="139" t="s">
        <v>413</v>
      </c>
      <c r="B57" s="130" t="s">
        <v>382</v>
      </c>
      <c r="C57" s="130" t="s">
        <v>147</v>
      </c>
      <c r="D57" s="130" t="s">
        <v>87</v>
      </c>
      <c r="E57" s="119" t="s">
        <v>355</v>
      </c>
      <c r="F57" s="119" t="s">
        <v>414</v>
      </c>
      <c r="G57" s="127">
        <v>600</v>
      </c>
      <c r="H57" s="127">
        <v>600</v>
      </c>
    </row>
    <row r="58" spans="1:8" s="33" customFormat="1" ht="14.25" customHeight="1">
      <c r="A58" s="139"/>
      <c r="B58" s="130"/>
      <c r="C58" s="130"/>
      <c r="D58" s="130"/>
      <c r="E58" s="119"/>
      <c r="F58" s="119"/>
      <c r="G58" s="113"/>
      <c r="H58" s="113"/>
    </row>
    <row r="59" spans="1:8" ht="11.25">
      <c r="A59" s="212" t="s">
        <v>537</v>
      </c>
      <c r="B59" s="14" t="s">
        <v>277</v>
      </c>
      <c r="C59" s="213"/>
      <c r="D59" s="213"/>
      <c r="E59" s="213"/>
      <c r="F59" s="213"/>
      <c r="G59" s="222">
        <f>G63+G64</f>
        <v>21936.89</v>
      </c>
      <c r="H59" s="222">
        <f>H63+H64</f>
        <v>24656.73</v>
      </c>
    </row>
    <row r="60" spans="1:8" ht="11.25">
      <c r="A60" s="16" t="s">
        <v>84</v>
      </c>
      <c r="B60" s="17" t="s">
        <v>277</v>
      </c>
      <c r="C60" s="17" t="s">
        <v>85</v>
      </c>
      <c r="D60" s="213"/>
      <c r="E60" s="213"/>
      <c r="F60" s="213"/>
      <c r="G60" s="120">
        <f aca="true" t="shared" si="0" ref="G60:H62">G61</f>
        <v>2323.39</v>
      </c>
      <c r="H60" s="120">
        <f t="shared" si="0"/>
        <v>2306.93</v>
      </c>
    </row>
    <row r="61" spans="1:8" s="33" customFormat="1" ht="24">
      <c r="A61" s="215" t="s">
        <v>91</v>
      </c>
      <c r="B61" s="51" t="s">
        <v>277</v>
      </c>
      <c r="C61" s="51" t="s">
        <v>85</v>
      </c>
      <c r="D61" s="51" t="s">
        <v>103</v>
      </c>
      <c r="E61" s="216"/>
      <c r="F61" s="216"/>
      <c r="G61" s="120">
        <f t="shared" si="0"/>
        <v>2323.39</v>
      </c>
      <c r="H61" s="120">
        <f t="shared" si="0"/>
        <v>2306.93</v>
      </c>
    </row>
    <row r="62" spans="1:8" ht="11.25">
      <c r="A62" s="217" t="s">
        <v>141</v>
      </c>
      <c r="B62" s="14" t="s">
        <v>277</v>
      </c>
      <c r="C62" s="14" t="s">
        <v>85</v>
      </c>
      <c r="D62" s="14" t="s">
        <v>103</v>
      </c>
      <c r="E62" s="14" t="s">
        <v>370</v>
      </c>
      <c r="F62" s="213"/>
      <c r="G62" s="120">
        <f t="shared" si="0"/>
        <v>2323.39</v>
      </c>
      <c r="H62" s="120">
        <f t="shared" si="0"/>
        <v>2306.93</v>
      </c>
    </row>
    <row r="63" spans="1:8" s="3" customFormat="1" ht="12.75">
      <c r="A63" s="218" t="s">
        <v>142</v>
      </c>
      <c r="B63" s="17" t="s">
        <v>277</v>
      </c>
      <c r="C63" s="32" t="s">
        <v>85</v>
      </c>
      <c r="D63" s="17" t="s">
        <v>103</v>
      </c>
      <c r="E63" s="32" t="s">
        <v>372</v>
      </c>
      <c r="F63" s="17" t="s">
        <v>371</v>
      </c>
      <c r="G63" s="121">
        <v>2323.39</v>
      </c>
      <c r="H63" s="121">
        <v>2306.93</v>
      </c>
    </row>
    <row r="64" spans="1:8" s="33" customFormat="1" ht="16.5" customHeight="1">
      <c r="A64" s="220" t="s">
        <v>131</v>
      </c>
      <c r="B64" s="4" t="s">
        <v>277</v>
      </c>
      <c r="C64" s="4">
        <v>11</v>
      </c>
      <c r="D64" s="216" t="s">
        <v>508</v>
      </c>
      <c r="E64" s="216"/>
      <c r="F64" s="216"/>
      <c r="G64" s="120">
        <f>G66+G65</f>
        <v>19613.5</v>
      </c>
      <c r="H64" s="120">
        <f>H66+H65</f>
        <v>22349.8</v>
      </c>
    </row>
    <row r="65" spans="1:8" ht="23.25" customHeight="1">
      <c r="A65" s="221" t="s">
        <v>509</v>
      </c>
      <c r="B65" s="14" t="s">
        <v>277</v>
      </c>
      <c r="C65" s="14" t="s">
        <v>166</v>
      </c>
      <c r="D65" s="14" t="s">
        <v>85</v>
      </c>
      <c r="E65" s="14" t="s">
        <v>510</v>
      </c>
      <c r="F65" s="14" t="s">
        <v>428</v>
      </c>
      <c r="G65" s="121">
        <v>18741</v>
      </c>
      <c r="H65" s="121">
        <v>21422</v>
      </c>
    </row>
    <row r="66" spans="1:8" ht="23.25" customHeight="1">
      <c r="A66" s="221" t="s">
        <v>511</v>
      </c>
      <c r="B66" s="14" t="s">
        <v>277</v>
      </c>
      <c r="C66" s="14" t="s">
        <v>166</v>
      </c>
      <c r="D66" s="14" t="s">
        <v>87</v>
      </c>
      <c r="E66" s="14" t="s">
        <v>512</v>
      </c>
      <c r="F66" s="14" t="s">
        <v>513</v>
      </c>
      <c r="G66" s="121">
        <v>872.5</v>
      </c>
      <c r="H66" s="121">
        <v>927.8</v>
      </c>
    </row>
    <row r="67" spans="1:8" ht="14.25" customHeight="1">
      <c r="A67" s="221"/>
      <c r="B67" s="14"/>
      <c r="C67" s="14"/>
      <c r="D67" s="14"/>
      <c r="E67" s="14"/>
      <c r="F67" s="14"/>
      <c r="G67" s="219"/>
      <c r="H67" s="219"/>
    </row>
    <row r="68" spans="1:8" ht="12" customHeight="1">
      <c r="A68" s="135" t="s">
        <v>547</v>
      </c>
      <c r="B68" s="130" t="s">
        <v>549</v>
      </c>
      <c r="C68" s="119"/>
      <c r="D68" s="119"/>
      <c r="E68" s="119"/>
      <c r="F68" s="119"/>
      <c r="G68" s="169">
        <f>G72+G73</f>
        <v>1381.22</v>
      </c>
      <c r="H68" s="169">
        <f>H72+H73</f>
        <v>1278.13</v>
      </c>
    </row>
    <row r="69" spans="1:8" ht="14.25" customHeight="1">
      <c r="A69" s="135" t="s">
        <v>84</v>
      </c>
      <c r="B69" s="130" t="s">
        <v>549</v>
      </c>
      <c r="C69" s="130" t="s">
        <v>85</v>
      </c>
      <c r="D69" s="119"/>
      <c r="E69" s="119"/>
      <c r="F69" s="119"/>
      <c r="G69" s="120">
        <f aca="true" t="shared" si="1" ref="G69:H71">G70</f>
        <v>1027.02</v>
      </c>
      <c r="H69" s="120">
        <f t="shared" si="1"/>
        <v>899.73</v>
      </c>
    </row>
    <row r="70" spans="1:8" ht="12" customHeight="1">
      <c r="A70" s="135" t="s">
        <v>94</v>
      </c>
      <c r="B70" s="130" t="s">
        <v>549</v>
      </c>
      <c r="C70" s="130" t="s">
        <v>85</v>
      </c>
      <c r="D70" s="130" t="s">
        <v>361</v>
      </c>
      <c r="E70" s="119"/>
      <c r="F70" s="119"/>
      <c r="G70" s="120">
        <f t="shared" si="1"/>
        <v>1027.02</v>
      </c>
      <c r="H70" s="120">
        <f t="shared" si="1"/>
        <v>899.73</v>
      </c>
    </row>
    <row r="71" spans="1:8" s="18" customFormat="1" ht="21.75" customHeight="1">
      <c r="A71" s="138" t="s">
        <v>349</v>
      </c>
      <c r="B71" s="130" t="s">
        <v>549</v>
      </c>
      <c r="C71" s="130" t="s">
        <v>85</v>
      </c>
      <c r="D71" s="130" t="s">
        <v>361</v>
      </c>
      <c r="E71" s="119" t="s">
        <v>167</v>
      </c>
      <c r="F71" s="119"/>
      <c r="G71" s="120">
        <f t="shared" si="1"/>
        <v>1027.02</v>
      </c>
      <c r="H71" s="120">
        <f t="shared" si="1"/>
        <v>899.73</v>
      </c>
    </row>
    <row r="72" spans="1:8" ht="16.5" customHeight="1">
      <c r="A72" s="139" t="s">
        <v>353</v>
      </c>
      <c r="B72" s="112" t="s">
        <v>549</v>
      </c>
      <c r="C72" s="112" t="s">
        <v>85</v>
      </c>
      <c r="D72" s="130" t="s">
        <v>361</v>
      </c>
      <c r="E72" s="112" t="s">
        <v>375</v>
      </c>
      <c r="F72" s="112" t="s">
        <v>371</v>
      </c>
      <c r="G72" s="121">
        <v>1027.02</v>
      </c>
      <c r="H72" s="121">
        <v>899.73</v>
      </c>
    </row>
    <row r="73" spans="1:8" ht="11.25">
      <c r="A73" s="138" t="s">
        <v>522</v>
      </c>
      <c r="B73" s="130" t="s">
        <v>549</v>
      </c>
      <c r="C73" s="130" t="s">
        <v>89</v>
      </c>
      <c r="D73" s="130" t="s">
        <v>360</v>
      </c>
      <c r="E73" s="130"/>
      <c r="F73" s="130"/>
      <c r="G73" s="19">
        <f>G74</f>
        <v>354.2</v>
      </c>
      <c r="H73" s="19">
        <f>H74</f>
        <v>378.4</v>
      </c>
    </row>
    <row r="74" spans="1:8" ht="11.25">
      <c r="A74" s="139" t="s">
        <v>377</v>
      </c>
      <c r="B74" s="112" t="s">
        <v>549</v>
      </c>
      <c r="C74" s="112" t="s">
        <v>89</v>
      </c>
      <c r="D74" s="130" t="s">
        <v>360</v>
      </c>
      <c r="E74" s="130" t="s">
        <v>523</v>
      </c>
      <c r="F74" s="112" t="s">
        <v>371</v>
      </c>
      <c r="G74" s="19">
        <v>354.2</v>
      </c>
      <c r="H74" s="19">
        <v>378.4</v>
      </c>
    </row>
    <row r="75" spans="1:8" ht="16.5" customHeight="1">
      <c r="A75" s="139"/>
      <c r="B75" s="112"/>
      <c r="C75" s="112"/>
      <c r="D75" s="130"/>
      <c r="E75" s="112"/>
      <c r="F75" s="112"/>
      <c r="G75" s="121"/>
      <c r="H75" s="121"/>
    </row>
    <row r="76" spans="1:8" ht="22.5">
      <c r="A76" s="135" t="s">
        <v>165</v>
      </c>
      <c r="B76" s="130" t="s">
        <v>428</v>
      </c>
      <c r="C76" s="119"/>
      <c r="D76" s="119"/>
      <c r="E76" s="119"/>
      <c r="F76" s="119"/>
      <c r="G76" s="207">
        <f>G77</f>
        <v>3290.01</v>
      </c>
      <c r="H76" s="207">
        <f>H77</f>
        <v>3278.89</v>
      </c>
    </row>
    <row r="77" spans="1:8" ht="11.25">
      <c r="A77" s="135" t="s">
        <v>95</v>
      </c>
      <c r="B77" s="130" t="s">
        <v>428</v>
      </c>
      <c r="C77" s="130" t="s">
        <v>89</v>
      </c>
      <c r="D77" s="119"/>
      <c r="E77" s="119"/>
      <c r="F77" s="119"/>
      <c r="G77" s="165">
        <f>G80+G83+G85</f>
        <v>3290.01</v>
      </c>
      <c r="H77" s="165">
        <f>H80+H83+H85</f>
        <v>3278.89</v>
      </c>
    </row>
    <row r="78" spans="1:8" ht="11.25">
      <c r="A78" s="138" t="s">
        <v>96</v>
      </c>
      <c r="B78" s="130" t="s">
        <v>428</v>
      </c>
      <c r="C78" s="130" t="s">
        <v>89</v>
      </c>
      <c r="D78" s="130" t="s">
        <v>98</v>
      </c>
      <c r="E78" s="119"/>
      <c r="F78" s="119"/>
      <c r="G78" s="118">
        <f>G79</f>
        <v>3054.11</v>
      </c>
      <c r="H78" s="118">
        <f>H79</f>
        <v>3040.39</v>
      </c>
    </row>
    <row r="79" spans="1:8" s="33" customFormat="1" ht="12">
      <c r="A79" s="138" t="s">
        <v>141</v>
      </c>
      <c r="B79" s="130" t="s">
        <v>428</v>
      </c>
      <c r="C79" s="130" t="s">
        <v>89</v>
      </c>
      <c r="D79" s="130" t="s">
        <v>98</v>
      </c>
      <c r="E79" s="130" t="s">
        <v>370</v>
      </c>
      <c r="F79" s="119"/>
      <c r="G79" s="118">
        <f>G80</f>
        <v>3054.11</v>
      </c>
      <c r="H79" s="118">
        <f>H80</f>
        <v>3040.39</v>
      </c>
    </row>
    <row r="80" spans="1:8" s="33" customFormat="1" ht="12">
      <c r="A80" s="139" t="s">
        <v>142</v>
      </c>
      <c r="B80" s="130" t="s">
        <v>428</v>
      </c>
      <c r="C80" s="112" t="s">
        <v>89</v>
      </c>
      <c r="D80" s="130" t="s">
        <v>98</v>
      </c>
      <c r="E80" s="112" t="s">
        <v>372</v>
      </c>
      <c r="F80" s="130" t="s">
        <v>371</v>
      </c>
      <c r="G80" s="116">
        <v>3054.11</v>
      </c>
      <c r="H80" s="116">
        <v>3040.39</v>
      </c>
    </row>
    <row r="81" spans="1:8" ht="11.25">
      <c r="A81" s="138" t="s">
        <v>222</v>
      </c>
      <c r="B81" s="112" t="s">
        <v>428</v>
      </c>
      <c r="C81" s="112" t="s">
        <v>89</v>
      </c>
      <c r="D81" s="130" t="s">
        <v>360</v>
      </c>
      <c r="E81" s="112"/>
      <c r="F81" s="112"/>
      <c r="G81" s="114">
        <f>G82+G84</f>
        <v>0</v>
      </c>
      <c r="H81" s="114">
        <f>H82+H84</f>
        <v>0</v>
      </c>
    </row>
    <row r="82" spans="1:8" s="3" customFormat="1" ht="10.5" customHeight="1">
      <c r="A82" s="138" t="s">
        <v>141</v>
      </c>
      <c r="B82" s="112" t="s">
        <v>428</v>
      </c>
      <c r="C82" s="112"/>
      <c r="D82" s="130"/>
      <c r="E82" s="112"/>
      <c r="F82" s="112"/>
      <c r="G82" s="114"/>
      <c r="H82" s="114"/>
    </row>
    <row r="83" spans="1:8" s="33" customFormat="1" ht="13.5" customHeight="1">
      <c r="A83" s="139" t="s">
        <v>142</v>
      </c>
      <c r="B83" s="112" t="s">
        <v>428</v>
      </c>
      <c r="C83" s="112" t="s">
        <v>89</v>
      </c>
      <c r="D83" s="130" t="s">
        <v>360</v>
      </c>
      <c r="E83" s="112" t="s">
        <v>372</v>
      </c>
      <c r="F83" s="112" t="s">
        <v>371</v>
      </c>
      <c r="G83" s="114">
        <v>235.9</v>
      </c>
      <c r="H83" s="114">
        <v>238.5</v>
      </c>
    </row>
    <row r="84" spans="1:8" ht="13.5" customHeight="1">
      <c r="A84" s="138" t="s">
        <v>378</v>
      </c>
      <c r="B84" s="112" t="s">
        <v>428</v>
      </c>
      <c r="C84" s="112" t="s">
        <v>89</v>
      </c>
      <c r="D84" s="130" t="s">
        <v>360</v>
      </c>
      <c r="E84" s="112"/>
      <c r="F84" s="112"/>
      <c r="G84" s="114"/>
      <c r="H84" s="114"/>
    </row>
    <row r="85" spans="1:8" ht="11.25" customHeight="1">
      <c r="A85" s="139" t="s">
        <v>377</v>
      </c>
      <c r="B85" s="112" t="s">
        <v>428</v>
      </c>
      <c r="C85" s="112" t="s">
        <v>89</v>
      </c>
      <c r="D85" s="130" t="s">
        <v>360</v>
      </c>
      <c r="E85" s="112" t="s">
        <v>379</v>
      </c>
      <c r="F85" s="112" t="s">
        <v>371</v>
      </c>
      <c r="G85" s="114"/>
      <c r="H85" s="114"/>
    </row>
    <row r="86" spans="1:8" ht="11.25" customHeight="1">
      <c r="A86" s="139"/>
      <c r="B86" s="112"/>
      <c r="C86" s="112"/>
      <c r="D86" s="130"/>
      <c r="E86" s="112"/>
      <c r="F86" s="112"/>
      <c r="G86" s="114"/>
      <c r="H86" s="114"/>
    </row>
    <row r="87" spans="1:8" ht="11.25">
      <c r="A87" s="135" t="s">
        <v>158</v>
      </c>
      <c r="B87" s="130" t="s">
        <v>159</v>
      </c>
      <c r="C87" s="119"/>
      <c r="D87" s="119"/>
      <c r="E87" s="119"/>
      <c r="F87" s="119"/>
      <c r="G87" s="169">
        <f>G88+G99</f>
        <v>103261.56</v>
      </c>
      <c r="H87" s="169">
        <f>H88+H99</f>
        <v>106485.67</v>
      </c>
    </row>
    <row r="88" spans="1:8" s="33" customFormat="1" ht="12">
      <c r="A88" s="135" t="s">
        <v>106</v>
      </c>
      <c r="B88" s="130" t="s">
        <v>159</v>
      </c>
      <c r="C88" s="130" t="s">
        <v>107</v>
      </c>
      <c r="D88" s="119"/>
      <c r="E88" s="119"/>
      <c r="F88" s="119"/>
      <c r="G88" s="165">
        <f>G89+G93+G96</f>
        <v>99347.2</v>
      </c>
      <c r="H88" s="165">
        <f>H89+H93+H96</f>
        <v>102552.20999999999</v>
      </c>
    </row>
    <row r="89" spans="1:8" ht="11.25">
      <c r="A89" s="138" t="s">
        <v>108</v>
      </c>
      <c r="B89" s="130" t="s">
        <v>159</v>
      </c>
      <c r="C89" s="130" t="s">
        <v>107</v>
      </c>
      <c r="D89" s="130" t="s">
        <v>109</v>
      </c>
      <c r="E89" s="119"/>
      <c r="F89" s="119"/>
      <c r="G89" s="165">
        <f>G90+G92</f>
        <v>95669.98</v>
      </c>
      <c r="H89" s="165">
        <f>H90+H92</f>
        <v>98988.59</v>
      </c>
    </row>
    <row r="90" spans="1:8" ht="24.75" customHeight="1">
      <c r="A90" s="166" t="s">
        <v>198</v>
      </c>
      <c r="B90" s="143" t="s">
        <v>159</v>
      </c>
      <c r="C90" s="143" t="s">
        <v>107</v>
      </c>
      <c r="D90" s="143" t="s">
        <v>109</v>
      </c>
      <c r="E90" s="143" t="s">
        <v>391</v>
      </c>
      <c r="F90" s="144" t="s">
        <v>140</v>
      </c>
      <c r="G90" s="120">
        <v>1604</v>
      </c>
      <c r="H90" s="120">
        <v>1604</v>
      </c>
    </row>
    <row r="91" spans="1:8" s="33" customFormat="1" ht="24">
      <c r="A91" s="158" t="s">
        <v>426</v>
      </c>
      <c r="B91" s="143" t="s">
        <v>159</v>
      </c>
      <c r="C91" s="143" t="s">
        <v>107</v>
      </c>
      <c r="D91" s="143" t="s">
        <v>109</v>
      </c>
      <c r="E91" s="143"/>
      <c r="F91" s="144"/>
      <c r="G91" s="118">
        <f>G92</f>
        <v>94065.98</v>
      </c>
      <c r="H91" s="118">
        <f>H92</f>
        <v>97384.59</v>
      </c>
    </row>
    <row r="92" spans="1:8" ht="11.25">
      <c r="A92" s="139" t="s">
        <v>427</v>
      </c>
      <c r="B92" s="130" t="s">
        <v>159</v>
      </c>
      <c r="C92" s="130" t="s">
        <v>107</v>
      </c>
      <c r="D92" s="130" t="s">
        <v>109</v>
      </c>
      <c r="E92" s="130" t="s">
        <v>389</v>
      </c>
      <c r="F92" s="130" t="s">
        <v>140</v>
      </c>
      <c r="G92" s="116">
        <v>94065.98</v>
      </c>
      <c r="H92" s="116">
        <v>97384.59</v>
      </c>
    </row>
    <row r="93" spans="1:8" ht="12">
      <c r="A93" s="158" t="s">
        <v>115</v>
      </c>
      <c r="B93" s="130" t="s">
        <v>159</v>
      </c>
      <c r="C93" s="130" t="s">
        <v>107</v>
      </c>
      <c r="D93" s="130" t="s">
        <v>107</v>
      </c>
      <c r="E93" s="119"/>
      <c r="F93" s="119"/>
      <c r="G93" s="120">
        <f>G94</f>
        <v>673.5</v>
      </c>
      <c r="H93" s="120">
        <f>H94</f>
        <v>673.5</v>
      </c>
    </row>
    <row r="94" spans="1:8" ht="11.25">
      <c r="A94" s="138" t="s">
        <v>191</v>
      </c>
      <c r="B94" s="130" t="s">
        <v>159</v>
      </c>
      <c r="C94" s="130" t="s">
        <v>107</v>
      </c>
      <c r="D94" s="130" t="s">
        <v>107</v>
      </c>
      <c r="E94" s="112" t="s">
        <v>192</v>
      </c>
      <c r="F94" s="130" t="s">
        <v>193</v>
      </c>
      <c r="G94" s="121">
        <f>G95</f>
        <v>673.5</v>
      </c>
      <c r="H94" s="121">
        <f>H95</f>
        <v>673.5</v>
      </c>
    </row>
    <row r="95" spans="1:8" ht="11.25">
      <c r="A95" s="139" t="s">
        <v>194</v>
      </c>
      <c r="B95" s="130" t="s">
        <v>159</v>
      </c>
      <c r="C95" s="130" t="s">
        <v>107</v>
      </c>
      <c r="D95" s="130" t="s">
        <v>107</v>
      </c>
      <c r="E95" s="112" t="s">
        <v>192</v>
      </c>
      <c r="F95" s="130" t="s">
        <v>193</v>
      </c>
      <c r="G95" s="121">
        <v>673.5</v>
      </c>
      <c r="H95" s="121">
        <v>673.5</v>
      </c>
    </row>
    <row r="96" spans="1:8" ht="12.75" customHeight="1">
      <c r="A96" s="157" t="s">
        <v>116</v>
      </c>
      <c r="B96" s="143" t="s">
        <v>159</v>
      </c>
      <c r="C96" s="143" t="s">
        <v>107</v>
      </c>
      <c r="D96" s="143" t="s">
        <v>123</v>
      </c>
      <c r="E96" s="144"/>
      <c r="F96" s="144"/>
      <c r="G96" s="118">
        <f>G97</f>
        <v>3003.72</v>
      </c>
      <c r="H96" s="118">
        <f>H97</f>
        <v>2890.12</v>
      </c>
    </row>
    <row r="97" spans="1:8" ht="11.25">
      <c r="A97" s="138" t="s">
        <v>141</v>
      </c>
      <c r="B97" s="130" t="s">
        <v>159</v>
      </c>
      <c r="C97" s="130" t="s">
        <v>107</v>
      </c>
      <c r="D97" s="130" t="s">
        <v>123</v>
      </c>
      <c r="E97" s="130" t="s">
        <v>370</v>
      </c>
      <c r="F97" s="119"/>
      <c r="G97" s="118">
        <f>G98</f>
        <v>3003.72</v>
      </c>
      <c r="H97" s="118">
        <f>H98</f>
        <v>2890.12</v>
      </c>
    </row>
    <row r="98" spans="1:8" ht="11.25">
      <c r="A98" s="139" t="s">
        <v>142</v>
      </c>
      <c r="B98" s="130" t="s">
        <v>159</v>
      </c>
      <c r="C98" s="130" t="s">
        <v>107</v>
      </c>
      <c r="D98" s="130" t="s">
        <v>123</v>
      </c>
      <c r="E98" s="112" t="s">
        <v>372</v>
      </c>
      <c r="F98" s="130" t="s">
        <v>371</v>
      </c>
      <c r="G98" s="116">
        <v>3003.72</v>
      </c>
      <c r="H98" s="116">
        <v>2890.12</v>
      </c>
    </row>
    <row r="99" spans="1:8" ht="12">
      <c r="A99" s="157" t="s">
        <v>126</v>
      </c>
      <c r="B99" s="143" t="s">
        <v>159</v>
      </c>
      <c r="C99" s="143">
        <v>10</v>
      </c>
      <c r="D99" s="144"/>
      <c r="E99" s="144"/>
      <c r="F99" s="144"/>
      <c r="G99" s="120">
        <f>G100+G106</f>
        <v>3914.36</v>
      </c>
      <c r="H99" s="120">
        <f>H100+H106</f>
        <v>3933.46</v>
      </c>
    </row>
    <row r="100" spans="1:8" ht="11.25">
      <c r="A100" s="138" t="s">
        <v>417</v>
      </c>
      <c r="B100" s="130" t="s">
        <v>159</v>
      </c>
      <c r="C100" s="130">
        <v>10</v>
      </c>
      <c r="D100" s="130" t="s">
        <v>89</v>
      </c>
      <c r="E100" s="119"/>
      <c r="F100" s="119"/>
      <c r="G100" s="120">
        <f>G101+G103+G105</f>
        <v>3335.4</v>
      </c>
      <c r="H100" s="120">
        <f>H101+H103+H105</f>
        <v>3353</v>
      </c>
    </row>
    <row r="101" spans="1:8" ht="22.5">
      <c r="A101" s="135" t="s">
        <v>418</v>
      </c>
      <c r="B101" s="152" t="s">
        <v>159</v>
      </c>
      <c r="C101" s="151">
        <v>10</v>
      </c>
      <c r="D101" s="152" t="s">
        <v>89</v>
      </c>
      <c r="E101" s="151">
        <v>5201300</v>
      </c>
      <c r="F101" s="119"/>
      <c r="G101" s="120">
        <f>G102</f>
        <v>2094</v>
      </c>
      <c r="H101" s="120">
        <f>H102</f>
        <v>2094</v>
      </c>
    </row>
    <row r="102" spans="1:8" ht="11.25">
      <c r="A102" s="139" t="s">
        <v>420</v>
      </c>
      <c r="B102" s="152" t="s">
        <v>159</v>
      </c>
      <c r="C102" s="151">
        <v>10</v>
      </c>
      <c r="D102" s="152" t="s">
        <v>89</v>
      </c>
      <c r="E102" s="151">
        <v>5201300</v>
      </c>
      <c r="F102" s="119" t="s">
        <v>143</v>
      </c>
      <c r="G102" s="120">
        <v>2094</v>
      </c>
      <c r="H102" s="120">
        <v>2094</v>
      </c>
    </row>
    <row r="103" spans="1:8" ht="22.5">
      <c r="A103" s="95" t="s">
        <v>422</v>
      </c>
      <c r="B103" s="152" t="s">
        <v>159</v>
      </c>
      <c r="C103" s="151">
        <v>10</v>
      </c>
      <c r="D103" s="152" t="s">
        <v>89</v>
      </c>
      <c r="E103" s="151">
        <v>5050502</v>
      </c>
      <c r="F103" s="119"/>
      <c r="G103" s="120">
        <f>G104</f>
        <v>229.9</v>
      </c>
      <c r="H103" s="120">
        <f>H104</f>
        <v>247.5</v>
      </c>
    </row>
    <row r="104" spans="1:8" ht="11.25">
      <c r="A104" s="139" t="s">
        <v>415</v>
      </c>
      <c r="B104" s="152" t="s">
        <v>159</v>
      </c>
      <c r="C104" s="151">
        <v>10</v>
      </c>
      <c r="D104" s="152" t="s">
        <v>89</v>
      </c>
      <c r="E104" s="151">
        <v>5050502</v>
      </c>
      <c r="F104" s="119" t="s">
        <v>143</v>
      </c>
      <c r="G104" s="120">
        <v>229.9</v>
      </c>
      <c r="H104" s="120">
        <v>247.5</v>
      </c>
    </row>
    <row r="105" spans="1:8" ht="48">
      <c r="A105" s="167" t="s">
        <v>225</v>
      </c>
      <c r="B105" s="130" t="s">
        <v>159</v>
      </c>
      <c r="C105" s="130" t="s">
        <v>147</v>
      </c>
      <c r="D105" s="130" t="s">
        <v>89</v>
      </c>
      <c r="E105" s="130" t="s">
        <v>423</v>
      </c>
      <c r="F105" s="130" t="s">
        <v>143</v>
      </c>
      <c r="G105" s="116">
        <v>1011.5</v>
      </c>
      <c r="H105" s="116">
        <v>1011.5</v>
      </c>
    </row>
    <row r="106" spans="1:8" s="3" customFormat="1" ht="12.75">
      <c r="A106" s="164" t="s">
        <v>141</v>
      </c>
      <c r="B106" s="150" t="s">
        <v>159</v>
      </c>
      <c r="C106" s="149">
        <v>10</v>
      </c>
      <c r="D106" s="150" t="s">
        <v>103</v>
      </c>
      <c r="E106" s="149"/>
      <c r="F106" s="209"/>
      <c r="G106" s="210">
        <f>G107</f>
        <v>578.96</v>
      </c>
      <c r="H106" s="210">
        <f>H107</f>
        <v>580.46</v>
      </c>
    </row>
    <row r="107" spans="1:8" ht="11.25">
      <c r="A107" s="139" t="s">
        <v>507</v>
      </c>
      <c r="B107" s="152" t="s">
        <v>159</v>
      </c>
      <c r="C107" s="151">
        <v>10</v>
      </c>
      <c r="D107" s="152" t="s">
        <v>103</v>
      </c>
      <c r="E107" s="151">
        <v>20400</v>
      </c>
      <c r="F107" s="119" t="s">
        <v>371</v>
      </c>
      <c r="G107" s="120">
        <v>578.96</v>
      </c>
      <c r="H107" s="120">
        <v>580.46</v>
      </c>
    </row>
    <row r="108" spans="1:8" ht="11.25">
      <c r="A108" s="139"/>
      <c r="B108" s="152"/>
      <c r="C108" s="151"/>
      <c r="D108" s="152"/>
      <c r="E108" s="151"/>
      <c r="F108" s="119"/>
      <c r="G108" s="120"/>
      <c r="H108" s="120"/>
    </row>
    <row r="109" spans="1:8" ht="11.25">
      <c r="A109" s="139" t="s">
        <v>543</v>
      </c>
      <c r="B109" s="130" t="s">
        <v>514</v>
      </c>
      <c r="C109" s="130"/>
      <c r="D109" s="130"/>
      <c r="E109" s="112"/>
      <c r="F109" s="130"/>
      <c r="G109" s="208">
        <f>G111</f>
        <v>2841.21</v>
      </c>
      <c r="H109" s="208">
        <f>H111</f>
        <v>2627.11</v>
      </c>
    </row>
    <row r="110" spans="1:8" ht="11.25">
      <c r="A110" s="138" t="s">
        <v>164</v>
      </c>
      <c r="B110" s="130" t="s">
        <v>514</v>
      </c>
      <c r="C110" s="130" t="s">
        <v>107</v>
      </c>
      <c r="D110" s="130" t="s">
        <v>109</v>
      </c>
      <c r="E110" s="130">
        <v>4230000</v>
      </c>
      <c r="F110" s="119"/>
      <c r="G110" s="118"/>
      <c r="H110" s="118"/>
    </row>
    <row r="111" spans="1:8" ht="15" customHeight="1">
      <c r="A111" s="139" t="s">
        <v>427</v>
      </c>
      <c r="B111" s="130" t="s">
        <v>514</v>
      </c>
      <c r="C111" s="130" t="s">
        <v>107</v>
      </c>
      <c r="D111" s="130" t="s">
        <v>109</v>
      </c>
      <c r="E111" s="130" t="s">
        <v>390</v>
      </c>
      <c r="F111" s="130" t="s">
        <v>140</v>
      </c>
      <c r="G111" s="116">
        <v>2841.21</v>
      </c>
      <c r="H111" s="116">
        <v>2627.11</v>
      </c>
    </row>
    <row r="112" spans="1:8" ht="11.25">
      <c r="A112" s="139"/>
      <c r="B112" s="152"/>
      <c r="C112" s="151"/>
      <c r="D112" s="152"/>
      <c r="E112" s="151"/>
      <c r="F112" s="119"/>
      <c r="G112" s="120"/>
      <c r="H112" s="120"/>
    </row>
    <row r="113" spans="1:8" ht="11.25">
      <c r="A113" s="139" t="s">
        <v>542</v>
      </c>
      <c r="B113" s="130" t="s">
        <v>143</v>
      </c>
      <c r="C113" s="130"/>
      <c r="D113" s="130"/>
      <c r="E113" s="112"/>
      <c r="F113" s="130"/>
      <c r="G113" s="208">
        <f>G115</f>
        <v>3090.61</v>
      </c>
      <c r="H113" s="208">
        <f>H115</f>
        <v>3074.91</v>
      </c>
    </row>
    <row r="114" spans="1:8" ht="11.25">
      <c r="A114" s="138" t="s">
        <v>164</v>
      </c>
      <c r="B114" s="130" t="s">
        <v>143</v>
      </c>
      <c r="C114" s="130" t="s">
        <v>107</v>
      </c>
      <c r="D114" s="130" t="s">
        <v>109</v>
      </c>
      <c r="E114" s="130">
        <v>4230000</v>
      </c>
      <c r="F114" s="119"/>
      <c r="G114" s="118"/>
      <c r="H114" s="118"/>
    </row>
    <row r="115" spans="1:8" ht="11.25">
      <c r="A115" s="139" t="s">
        <v>427</v>
      </c>
      <c r="B115" s="130" t="s">
        <v>143</v>
      </c>
      <c r="C115" s="130" t="s">
        <v>107</v>
      </c>
      <c r="D115" s="130" t="s">
        <v>109</v>
      </c>
      <c r="E115" s="130" t="s">
        <v>390</v>
      </c>
      <c r="F115" s="130" t="s">
        <v>140</v>
      </c>
      <c r="G115" s="116">
        <v>3090.61</v>
      </c>
      <c r="H115" s="116">
        <v>3074.91</v>
      </c>
    </row>
    <row r="116" spans="1:8" ht="11.25">
      <c r="A116" s="139"/>
      <c r="B116" s="152"/>
      <c r="C116" s="151"/>
      <c r="D116" s="152"/>
      <c r="E116" s="151"/>
      <c r="F116" s="119"/>
      <c r="G116" s="120"/>
      <c r="H116" s="120"/>
    </row>
    <row r="117" spans="1:8" ht="11.25">
      <c r="A117" s="139" t="s">
        <v>541</v>
      </c>
      <c r="B117" s="130" t="s">
        <v>386</v>
      </c>
      <c r="C117" s="130"/>
      <c r="D117" s="130"/>
      <c r="E117" s="112"/>
      <c r="F117" s="130"/>
      <c r="G117" s="208">
        <f>G119</f>
        <v>1167.21</v>
      </c>
      <c r="H117" s="208">
        <f>H119</f>
        <v>1086.21</v>
      </c>
    </row>
    <row r="118" spans="1:8" ht="11.25">
      <c r="A118" s="138" t="s">
        <v>164</v>
      </c>
      <c r="B118" s="130" t="s">
        <v>386</v>
      </c>
      <c r="C118" s="130" t="s">
        <v>107</v>
      </c>
      <c r="D118" s="130" t="s">
        <v>109</v>
      </c>
      <c r="E118" s="130">
        <v>4230000</v>
      </c>
      <c r="F118" s="119"/>
      <c r="G118" s="118"/>
      <c r="H118" s="118"/>
    </row>
    <row r="119" spans="1:8" ht="11.25">
      <c r="A119" s="139" t="s">
        <v>427</v>
      </c>
      <c r="B119" s="130" t="s">
        <v>386</v>
      </c>
      <c r="C119" s="130" t="s">
        <v>107</v>
      </c>
      <c r="D119" s="130" t="s">
        <v>109</v>
      </c>
      <c r="E119" s="130" t="s">
        <v>390</v>
      </c>
      <c r="F119" s="130" t="s">
        <v>140</v>
      </c>
      <c r="G119" s="116">
        <v>1167.21</v>
      </c>
      <c r="H119" s="116">
        <v>1086.21</v>
      </c>
    </row>
    <row r="120" spans="1:8" ht="11.25" customHeight="1">
      <c r="A120" s="139"/>
      <c r="B120" s="112"/>
      <c r="C120" s="112"/>
      <c r="D120" s="130"/>
      <c r="E120" s="112"/>
      <c r="F120" s="112"/>
      <c r="G120" s="114"/>
      <c r="H120" s="114"/>
    </row>
    <row r="121" spans="1:8" ht="20.25" customHeight="1">
      <c r="A121" s="139" t="s">
        <v>540</v>
      </c>
      <c r="B121" s="130" t="s">
        <v>518</v>
      </c>
      <c r="C121" s="130"/>
      <c r="D121" s="130"/>
      <c r="E121" s="112"/>
      <c r="F121" s="130"/>
      <c r="G121" s="208">
        <f>G123</f>
        <v>1045.59</v>
      </c>
      <c r="H121" s="208">
        <f>H123</f>
        <v>1031.49</v>
      </c>
    </row>
    <row r="122" spans="1:8" ht="14.25" customHeight="1">
      <c r="A122" s="138" t="s">
        <v>163</v>
      </c>
      <c r="B122" s="130" t="s">
        <v>518</v>
      </c>
      <c r="C122" s="130" t="s">
        <v>107</v>
      </c>
      <c r="D122" s="130" t="s">
        <v>123</v>
      </c>
      <c r="E122" s="130">
        <v>4350000</v>
      </c>
      <c r="F122" s="119"/>
      <c r="G122" s="118"/>
      <c r="H122" s="118"/>
    </row>
    <row r="123" spans="1:8" ht="11.25">
      <c r="A123" s="139" t="s">
        <v>427</v>
      </c>
      <c r="B123" s="130" t="s">
        <v>518</v>
      </c>
      <c r="C123" s="130" t="s">
        <v>107</v>
      </c>
      <c r="D123" s="130" t="s">
        <v>123</v>
      </c>
      <c r="E123" s="112" t="s">
        <v>396</v>
      </c>
      <c r="F123" s="130" t="s">
        <v>140</v>
      </c>
      <c r="G123" s="116">
        <v>1045.59</v>
      </c>
      <c r="H123" s="116">
        <v>1031.49</v>
      </c>
    </row>
    <row r="124" spans="1:8" ht="11.25">
      <c r="A124" s="139"/>
      <c r="B124" s="130"/>
      <c r="C124" s="130"/>
      <c r="D124" s="130"/>
      <c r="E124" s="119"/>
      <c r="F124" s="119"/>
      <c r="G124" s="121"/>
      <c r="H124" s="121"/>
    </row>
    <row r="125" spans="1:8" ht="11.25">
      <c r="A125" s="135" t="s">
        <v>152</v>
      </c>
      <c r="B125" s="130" t="s">
        <v>153</v>
      </c>
      <c r="C125" s="119"/>
      <c r="D125" s="119"/>
      <c r="E125" s="119"/>
      <c r="F125" s="119"/>
      <c r="G125" s="169">
        <f>G129+G131</f>
        <v>1266.21</v>
      </c>
      <c r="H125" s="169">
        <f>H129+H131</f>
        <v>1270.81</v>
      </c>
    </row>
    <row r="126" spans="1:8" ht="11.25">
      <c r="A126" s="135" t="s">
        <v>119</v>
      </c>
      <c r="B126" s="130" t="s">
        <v>153</v>
      </c>
      <c r="C126" s="130" t="s">
        <v>118</v>
      </c>
      <c r="D126" s="119"/>
      <c r="E126" s="119"/>
      <c r="F126" s="119"/>
      <c r="G126" s="118"/>
      <c r="H126" s="118"/>
    </row>
    <row r="127" spans="1:8" ht="24">
      <c r="A127" s="157" t="s">
        <v>121</v>
      </c>
      <c r="B127" s="143" t="s">
        <v>153</v>
      </c>
      <c r="C127" s="143" t="s">
        <v>118</v>
      </c>
      <c r="D127" s="143" t="s">
        <v>103</v>
      </c>
      <c r="E127" s="144"/>
      <c r="F127" s="144"/>
      <c r="G127" s="118"/>
      <c r="H127" s="118"/>
    </row>
    <row r="128" spans="1:8" ht="11.25">
      <c r="A128" s="138" t="s">
        <v>141</v>
      </c>
      <c r="B128" s="130" t="s">
        <v>153</v>
      </c>
      <c r="C128" s="130" t="s">
        <v>118</v>
      </c>
      <c r="D128" s="130" t="s">
        <v>103</v>
      </c>
      <c r="E128" s="130" t="s">
        <v>370</v>
      </c>
      <c r="F128" s="119"/>
      <c r="G128" s="118"/>
      <c r="H128" s="118"/>
    </row>
    <row r="129" spans="1:8" ht="11.25">
      <c r="A129" s="139" t="s">
        <v>142</v>
      </c>
      <c r="B129" s="130" t="s">
        <v>153</v>
      </c>
      <c r="C129" s="112" t="s">
        <v>118</v>
      </c>
      <c r="D129" s="130" t="s">
        <v>103</v>
      </c>
      <c r="E129" s="130" t="s">
        <v>372</v>
      </c>
      <c r="F129" s="130" t="s">
        <v>371</v>
      </c>
      <c r="G129" s="116">
        <v>691.45</v>
      </c>
      <c r="H129" s="116">
        <v>690.05</v>
      </c>
    </row>
    <row r="130" spans="1:8" ht="12">
      <c r="A130" s="158" t="s">
        <v>154</v>
      </c>
      <c r="B130" s="143" t="s">
        <v>153</v>
      </c>
      <c r="C130" s="163" t="s">
        <v>118</v>
      </c>
      <c r="D130" s="143" t="s">
        <v>103</v>
      </c>
      <c r="E130" s="143"/>
      <c r="F130" s="143"/>
      <c r="G130" s="116"/>
      <c r="H130" s="116"/>
    </row>
    <row r="131" spans="1:8" s="33" customFormat="1" ht="12.75" customHeight="1">
      <c r="A131" s="139" t="s">
        <v>427</v>
      </c>
      <c r="B131" s="130" t="s">
        <v>153</v>
      </c>
      <c r="C131" s="112" t="s">
        <v>118</v>
      </c>
      <c r="D131" s="130" t="s">
        <v>103</v>
      </c>
      <c r="E131" s="130" t="s">
        <v>404</v>
      </c>
      <c r="F131" s="130" t="s">
        <v>140</v>
      </c>
      <c r="G131" s="116">
        <v>574.76</v>
      </c>
      <c r="H131" s="116">
        <v>580.76</v>
      </c>
    </row>
    <row r="132" spans="1:8" s="33" customFormat="1" ht="12">
      <c r="A132" s="115"/>
      <c r="B132" s="130"/>
      <c r="C132" s="130"/>
      <c r="D132" s="130"/>
      <c r="E132" s="130"/>
      <c r="F132" s="130"/>
      <c r="G132" s="116"/>
      <c r="H132" s="116"/>
    </row>
    <row r="133" spans="1:8" ht="15.75" customHeight="1">
      <c r="A133" s="135" t="s">
        <v>538</v>
      </c>
      <c r="B133" s="130" t="s">
        <v>513</v>
      </c>
      <c r="C133" s="130"/>
      <c r="D133" s="130"/>
      <c r="E133" s="119"/>
      <c r="F133" s="119"/>
      <c r="G133" s="206">
        <f>G135</f>
        <v>3189.18</v>
      </c>
      <c r="H133" s="206">
        <f>H135</f>
        <v>2858.8</v>
      </c>
    </row>
    <row r="134" spans="1:8" ht="24" customHeight="1">
      <c r="A134" s="135" t="s">
        <v>155</v>
      </c>
      <c r="B134" s="130" t="s">
        <v>513</v>
      </c>
      <c r="C134" s="130" t="s">
        <v>118</v>
      </c>
      <c r="D134" s="130" t="s">
        <v>85</v>
      </c>
      <c r="E134" s="130">
        <v>4400000</v>
      </c>
      <c r="F134" s="119"/>
      <c r="G134" s="118"/>
      <c r="H134" s="118"/>
    </row>
    <row r="135" spans="1:8" s="18" customFormat="1" ht="13.5" customHeight="1">
      <c r="A135" s="139" t="s">
        <v>427</v>
      </c>
      <c r="B135" s="130" t="s">
        <v>513</v>
      </c>
      <c r="C135" s="112" t="s">
        <v>118</v>
      </c>
      <c r="D135" s="112" t="s">
        <v>85</v>
      </c>
      <c r="E135" s="112" t="s">
        <v>397</v>
      </c>
      <c r="F135" s="112" t="s">
        <v>140</v>
      </c>
      <c r="G135" s="116">
        <v>3189.18</v>
      </c>
      <c r="H135" s="116">
        <v>2858.8</v>
      </c>
    </row>
    <row r="136" spans="1:8" ht="14.25" customHeight="1">
      <c r="A136" s="138"/>
      <c r="B136" s="130"/>
      <c r="C136" s="130"/>
      <c r="D136" s="130"/>
      <c r="E136" s="130"/>
      <c r="F136" s="130"/>
      <c r="G136" s="116"/>
      <c r="H136" s="116"/>
    </row>
    <row r="137" spans="1:8" ht="16.5" customHeight="1">
      <c r="A137" s="164" t="s">
        <v>156</v>
      </c>
      <c r="B137" s="130" t="s">
        <v>519</v>
      </c>
      <c r="C137" s="130"/>
      <c r="D137" s="130"/>
      <c r="E137" s="130"/>
      <c r="F137" s="130"/>
      <c r="G137" s="208">
        <f>G139+G140</f>
        <v>3428.9199999999996</v>
      </c>
      <c r="H137" s="208">
        <f>H139+H140</f>
        <v>2903.22</v>
      </c>
    </row>
    <row r="138" spans="1:8" ht="14.25" customHeight="1">
      <c r="A138" s="138" t="s">
        <v>157</v>
      </c>
      <c r="B138" s="130" t="s">
        <v>519</v>
      </c>
      <c r="C138" s="130" t="s">
        <v>118</v>
      </c>
      <c r="D138" s="130" t="s">
        <v>85</v>
      </c>
      <c r="E138" s="130">
        <v>4420000</v>
      </c>
      <c r="F138" s="119"/>
      <c r="G138" s="118"/>
      <c r="H138" s="118"/>
    </row>
    <row r="139" spans="1:8" ht="14.25" customHeight="1">
      <c r="A139" s="139" t="s">
        <v>427</v>
      </c>
      <c r="B139" s="130" t="s">
        <v>519</v>
      </c>
      <c r="C139" s="130" t="s">
        <v>118</v>
      </c>
      <c r="D139" s="130" t="s">
        <v>85</v>
      </c>
      <c r="E139" s="130" t="s">
        <v>398</v>
      </c>
      <c r="F139" s="130" t="s">
        <v>140</v>
      </c>
      <c r="G139" s="116">
        <v>2957.22</v>
      </c>
      <c r="H139" s="116">
        <v>2903.22</v>
      </c>
    </row>
    <row r="140" spans="1:8" ht="22.5">
      <c r="A140" s="138" t="s">
        <v>399</v>
      </c>
      <c r="B140" s="130" t="s">
        <v>519</v>
      </c>
      <c r="C140" s="130" t="s">
        <v>118</v>
      </c>
      <c r="D140" s="112" t="s">
        <v>85</v>
      </c>
      <c r="E140" s="112" t="s">
        <v>400</v>
      </c>
      <c r="F140" s="130"/>
      <c r="G140" s="121">
        <f>G141</f>
        <v>471.7</v>
      </c>
      <c r="H140" s="121">
        <f>H141</f>
        <v>0</v>
      </c>
    </row>
    <row r="141" spans="1:8" ht="22.5">
      <c r="A141" s="139" t="s">
        <v>401</v>
      </c>
      <c r="B141" s="130" t="s">
        <v>519</v>
      </c>
      <c r="C141" s="130" t="s">
        <v>118</v>
      </c>
      <c r="D141" s="112" t="s">
        <v>85</v>
      </c>
      <c r="E141" s="112" t="s">
        <v>402</v>
      </c>
      <c r="F141" s="130" t="s">
        <v>140</v>
      </c>
      <c r="G141" s="121">
        <v>471.7</v>
      </c>
      <c r="H141" s="121"/>
    </row>
    <row r="142" spans="1:8" ht="11.25">
      <c r="A142" s="139"/>
      <c r="B142" s="130"/>
      <c r="C142" s="130"/>
      <c r="D142" s="112"/>
      <c r="E142" s="112"/>
      <c r="F142" s="130"/>
      <c r="G142" s="116"/>
      <c r="H142" s="116"/>
    </row>
    <row r="143" spans="1:8" ht="11.25">
      <c r="A143" s="135" t="s">
        <v>168</v>
      </c>
      <c r="B143" s="130" t="s">
        <v>517</v>
      </c>
      <c r="C143" s="119"/>
      <c r="D143" s="119"/>
      <c r="E143" s="119"/>
      <c r="F143" s="119"/>
      <c r="G143" s="169">
        <f>G146</f>
        <v>322.27</v>
      </c>
      <c r="H143" s="169">
        <f>H146</f>
        <v>322.27</v>
      </c>
    </row>
    <row r="144" spans="1:8" ht="11.25">
      <c r="A144" s="135" t="s">
        <v>117</v>
      </c>
      <c r="B144" s="130" t="s">
        <v>517</v>
      </c>
      <c r="C144" s="130" t="s">
        <v>118</v>
      </c>
      <c r="D144" s="119"/>
      <c r="E144" s="119"/>
      <c r="F144" s="119"/>
      <c r="G144" s="118"/>
      <c r="H144" s="118"/>
    </row>
    <row r="145" spans="1:8" ht="11.25">
      <c r="A145" s="138" t="s">
        <v>120</v>
      </c>
      <c r="B145" s="130" t="s">
        <v>517</v>
      </c>
      <c r="C145" s="130" t="s">
        <v>118</v>
      </c>
      <c r="D145" s="130" t="s">
        <v>87</v>
      </c>
      <c r="E145" s="119"/>
      <c r="F145" s="119"/>
      <c r="G145" s="120"/>
      <c r="H145" s="120"/>
    </row>
    <row r="146" spans="1:8" ht="22.5">
      <c r="A146" s="139" t="s">
        <v>169</v>
      </c>
      <c r="B146" s="112" t="s">
        <v>517</v>
      </c>
      <c r="C146" s="112" t="s">
        <v>118</v>
      </c>
      <c r="D146" s="112" t="s">
        <v>87</v>
      </c>
      <c r="E146" s="112" t="s">
        <v>403</v>
      </c>
      <c r="F146" s="137" t="s">
        <v>386</v>
      </c>
      <c r="G146" s="117">
        <v>322.27</v>
      </c>
      <c r="H146" s="117">
        <v>322.27</v>
      </c>
    </row>
    <row r="147" spans="1:8" ht="11.25">
      <c r="A147" s="139"/>
      <c r="B147" s="112"/>
      <c r="C147" s="112"/>
      <c r="D147" s="112"/>
      <c r="E147" s="112"/>
      <c r="F147" s="137"/>
      <c r="G147" s="117"/>
      <c r="H147" s="117"/>
    </row>
    <row r="148" spans="1:8" ht="11.25">
      <c r="A148" s="135" t="s">
        <v>539</v>
      </c>
      <c r="B148" s="130" t="s">
        <v>281</v>
      </c>
      <c r="C148" s="119"/>
      <c r="D148" s="119"/>
      <c r="E148" s="119"/>
      <c r="F148" s="119"/>
      <c r="G148" s="169">
        <f>G152+G155+G156+G157+G162</f>
        <v>15452.699999999999</v>
      </c>
      <c r="H148" s="169">
        <f>H152+H155+H156+H157+H162</f>
        <v>15475.23</v>
      </c>
    </row>
    <row r="149" spans="1:8" ht="11.25">
      <c r="A149" s="135" t="s">
        <v>425</v>
      </c>
      <c r="B149" s="130" t="s">
        <v>281</v>
      </c>
      <c r="C149" s="130" t="s">
        <v>123</v>
      </c>
      <c r="D149" s="119"/>
      <c r="E149" s="119"/>
      <c r="F149" s="119"/>
      <c r="G149" s="120">
        <f>G152+G153+G157</f>
        <v>14993.8</v>
      </c>
      <c r="H149" s="120">
        <f>H152+H153+H157</f>
        <v>14985.03</v>
      </c>
    </row>
    <row r="150" spans="1:8" s="33" customFormat="1" ht="12">
      <c r="A150" s="138" t="s">
        <v>363</v>
      </c>
      <c r="B150" s="130" t="s">
        <v>281</v>
      </c>
      <c r="C150" s="130" t="s">
        <v>123</v>
      </c>
      <c r="D150" s="130"/>
      <c r="E150" s="119"/>
      <c r="F150" s="119"/>
      <c r="G150" s="118"/>
      <c r="H150" s="118"/>
    </row>
    <row r="151" spans="1:8" ht="12">
      <c r="A151" s="158" t="s">
        <v>151</v>
      </c>
      <c r="B151" s="143" t="s">
        <v>281</v>
      </c>
      <c r="C151" s="143" t="s">
        <v>123</v>
      </c>
      <c r="D151" s="143" t="s">
        <v>85</v>
      </c>
      <c r="E151" s="143">
        <v>4700000</v>
      </c>
      <c r="F151" s="144"/>
      <c r="G151" s="120"/>
      <c r="H151" s="120"/>
    </row>
    <row r="152" spans="1:8" ht="11.25">
      <c r="A152" s="139" t="s">
        <v>427</v>
      </c>
      <c r="B152" s="130" t="s">
        <v>281</v>
      </c>
      <c r="C152" s="130" t="s">
        <v>123</v>
      </c>
      <c r="D152" s="112" t="s">
        <v>85</v>
      </c>
      <c r="E152" s="130" t="s">
        <v>405</v>
      </c>
      <c r="F152" s="130" t="s">
        <v>140</v>
      </c>
      <c r="G152" s="121">
        <v>2427.83</v>
      </c>
      <c r="H152" s="121">
        <f>2035.09+510.2</f>
        <v>2545.29</v>
      </c>
    </row>
    <row r="153" spans="1:8" ht="12.75">
      <c r="A153" s="164" t="s">
        <v>364</v>
      </c>
      <c r="B153" s="130" t="s">
        <v>281</v>
      </c>
      <c r="C153" s="130" t="s">
        <v>123</v>
      </c>
      <c r="D153" s="112" t="s">
        <v>109</v>
      </c>
      <c r="E153" s="130"/>
      <c r="F153" s="130"/>
      <c r="G153" s="121">
        <f>G155+G156</f>
        <v>10039.73</v>
      </c>
      <c r="H153" s="121">
        <f>H155+H156</f>
        <v>9963.02</v>
      </c>
    </row>
    <row r="154" spans="1:8" ht="12">
      <c r="A154" s="157" t="s">
        <v>451</v>
      </c>
      <c r="B154" s="143" t="s">
        <v>281</v>
      </c>
      <c r="C154" s="143" t="s">
        <v>123</v>
      </c>
      <c r="D154" s="143" t="s">
        <v>109</v>
      </c>
      <c r="E154" s="143" t="s">
        <v>407</v>
      </c>
      <c r="F154" s="144"/>
      <c r="G154" s="120"/>
      <c r="H154" s="120"/>
    </row>
    <row r="155" spans="1:8" s="33" customFormat="1" ht="12">
      <c r="A155" s="139" t="s">
        <v>427</v>
      </c>
      <c r="B155" s="130" t="s">
        <v>281</v>
      </c>
      <c r="C155" s="130" t="s">
        <v>123</v>
      </c>
      <c r="D155" s="112" t="s">
        <v>109</v>
      </c>
      <c r="E155" s="112" t="s">
        <v>405</v>
      </c>
      <c r="F155" s="130" t="s">
        <v>140</v>
      </c>
      <c r="G155" s="121">
        <v>7784.74</v>
      </c>
      <c r="H155" s="121">
        <v>7708.03</v>
      </c>
    </row>
    <row r="156" spans="1:8" ht="24">
      <c r="A156" s="162" t="s">
        <v>199</v>
      </c>
      <c r="B156" s="130" t="s">
        <v>281</v>
      </c>
      <c r="C156" s="119" t="s">
        <v>123</v>
      </c>
      <c r="D156" s="119" t="s">
        <v>109</v>
      </c>
      <c r="E156" s="119" t="s">
        <v>406</v>
      </c>
      <c r="F156" s="119" t="s">
        <v>140</v>
      </c>
      <c r="G156" s="120">
        <v>2254.99</v>
      </c>
      <c r="H156" s="120">
        <v>2254.99</v>
      </c>
    </row>
    <row r="157" spans="1:8" ht="12.75">
      <c r="A157" s="170" t="s">
        <v>365</v>
      </c>
      <c r="B157" s="130" t="s">
        <v>281</v>
      </c>
      <c r="C157" s="119" t="s">
        <v>123</v>
      </c>
      <c r="D157" s="119" t="s">
        <v>89</v>
      </c>
      <c r="E157" s="119"/>
      <c r="F157" s="119"/>
      <c r="G157" s="120">
        <f>G158</f>
        <v>2526.24</v>
      </c>
      <c r="H157" s="120">
        <f>H158</f>
        <v>2476.72</v>
      </c>
    </row>
    <row r="158" spans="1:8" s="33" customFormat="1" ht="13.5" customHeight="1">
      <c r="A158" s="138" t="s">
        <v>151</v>
      </c>
      <c r="B158" s="130" t="s">
        <v>281</v>
      </c>
      <c r="C158" s="137" t="s">
        <v>123</v>
      </c>
      <c r="D158" s="137" t="s">
        <v>89</v>
      </c>
      <c r="E158" s="137" t="s">
        <v>407</v>
      </c>
      <c r="F158" s="137"/>
      <c r="G158" s="120">
        <f>G159</f>
        <v>2526.24</v>
      </c>
      <c r="H158" s="120">
        <f>H159</f>
        <v>2476.72</v>
      </c>
    </row>
    <row r="159" spans="1:8" ht="11.25">
      <c r="A159" s="139" t="s">
        <v>394</v>
      </c>
      <c r="B159" s="130" t="s">
        <v>281</v>
      </c>
      <c r="C159" s="137" t="s">
        <v>123</v>
      </c>
      <c r="D159" s="137" t="s">
        <v>89</v>
      </c>
      <c r="E159" s="137" t="s">
        <v>405</v>
      </c>
      <c r="F159" s="137" t="s">
        <v>140</v>
      </c>
      <c r="G159" s="120">
        <v>2526.24</v>
      </c>
      <c r="H159" s="120">
        <v>2476.72</v>
      </c>
    </row>
    <row r="160" spans="1:8" ht="12">
      <c r="A160" s="157" t="s">
        <v>124</v>
      </c>
      <c r="B160" s="130" t="s">
        <v>281</v>
      </c>
      <c r="C160" s="112" t="s">
        <v>123</v>
      </c>
      <c r="D160" s="112" t="s">
        <v>118</v>
      </c>
      <c r="E160" s="112" t="s">
        <v>148</v>
      </c>
      <c r="F160" s="112"/>
      <c r="G160" s="121">
        <f aca="true" t="shared" si="2" ref="G160:H163">G161</f>
        <v>0</v>
      </c>
      <c r="H160" s="121">
        <f t="shared" si="2"/>
        <v>0</v>
      </c>
    </row>
    <row r="161" spans="1:8" ht="22.5">
      <c r="A161" s="139" t="s">
        <v>149</v>
      </c>
      <c r="B161" s="130" t="s">
        <v>281</v>
      </c>
      <c r="C161" s="112" t="s">
        <v>123</v>
      </c>
      <c r="D161" s="112" t="s">
        <v>118</v>
      </c>
      <c r="E161" s="112" t="s">
        <v>408</v>
      </c>
      <c r="F161" s="112" t="s">
        <v>281</v>
      </c>
      <c r="G161" s="121">
        <v>0</v>
      </c>
      <c r="H161" s="121">
        <v>0</v>
      </c>
    </row>
    <row r="162" spans="1:8" ht="11.25">
      <c r="A162" s="138" t="s">
        <v>452</v>
      </c>
      <c r="B162" s="130" t="s">
        <v>281</v>
      </c>
      <c r="C162" s="130" t="s">
        <v>147</v>
      </c>
      <c r="D162" s="130" t="s">
        <v>87</v>
      </c>
      <c r="E162" s="119" t="s">
        <v>453</v>
      </c>
      <c r="F162" s="119"/>
      <c r="G162" s="121">
        <f t="shared" si="2"/>
        <v>458.9</v>
      </c>
      <c r="H162" s="121">
        <f t="shared" si="2"/>
        <v>490.2</v>
      </c>
    </row>
    <row r="163" spans="1:8" ht="11.25">
      <c r="A163" s="138" t="s">
        <v>454</v>
      </c>
      <c r="B163" s="130" t="s">
        <v>281</v>
      </c>
      <c r="C163" s="130" t="s">
        <v>147</v>
      </c>
      <c r="D163" s="130" t="s">
        <v>87</v>
      </c>
      <c r="E163" s="119" t="s">
        <v>453</v>
      </c>
      <c r="F163" s="119"/>
      <c r="G163" s="121">
        <f t="shared" si="2"/>
        <v>458.9</v>
      </c>
      <c r="H163" s="121">
        <f t="shared" si="2"/>
        <v>490.2</v>
      </c>
    </row>
    <row r="164" spans="1:8" ht="11.25">
      <c r="A164" s="139" t="s">
        <v>415</v>
      </c>
      <c r="B164" s="130" t="s">
        <v>281</v>
      </c>
      <c r="C164" s="130" t="s">
        <v>147</v>
      </c>
      <c r="D164" s="130" t="s">
        <v>87</v>
      </c>
      <c r="E164" s="119" t="s">
        <v>455</v>
      </c>
      <c r="F164" s="119" t="s">
        <v>143</v>
      </c>
      <c r="G164" s="121">
        <v>458.9</v>
      </c>
      <c r="H164" s="121">
        <v>490.2</v>
      </c>
    </row>
    <row r="165" spans="1:8" ht="11.25">
      <c r="A165" s="139"/>
      <c r="B165" s="112"/>
      <c r="C165" s="112"/>
      <c r="D165" s="112"/>
      <c r="E165" s="112"/>
      <c r="F165" s="137"/>
      <c r="G165" s="117"/>
      <c r="H165" s="117"/>
    </row>
    <row r="166" spans="1:8" ht="11.25">
      <c r="A166" s="135" t="s">
        <v>170</v>
      </c>
      <c r="B166" s="130" t="s">
        <v>374</v>
      </c>
      <c r="C166" s="119"/>
      <c r="D166" s="119"/>
      <c r="E166" s="119"/>
      <c r="F166" s="119"/>
      <c r="G166" s="169">
        <f>G170+G173+G177</f>
        <v>15874.029999999999</v>
      </c>
      <c r="H166" s="169">
        <f>H170+H173+H177</f>
        <v>16530.809999999998</v>
      </c>
    </row>
    <row r="167" spans="1:8" ht="11.25">
      <c r="A167" s="135" t="s">
        <v>126</v>
      </c>
      <c r="B167" s="130" t="s">
        <v>374</v>
      </c>
      <c r="C167" s="130">
        <v>10</v>
      </c>
      <c r="D167" s="119"/>
      <c r="E167" s="119"/>
      <c r="F167" s="119"/>
      <c r="G167" s="118"/>
      <c r="H167" s="118"/>
    </row>
    <row r="168" spans="1:8" ht="11.25">
      <c r="A168" s="138" t="s">
        <v>127</v>
      </c>
      <c r="B168" s="130" t="s">
        <v>374</v>
      </c>
      <c r="C168" s="130">
        <v>10</v>
      </c>
      <c r="D168" s="130" t="s">
        <v>85</v>
      </c>
      <c r="E168" s="119"/>
      <c r="F168" s="119"/>
      <c r="G168" s="118"/>
      <c r="H168" s="118"/>
    </row>
    <row r="169" spans="1:8" ht="12">
      <c r="A169" s="158" t="s">
        <v>171</v>
      </c>
      <c r="B169" s="143" t="s">
        <v>374</v>
      </c>
      <c r="C169" s="143">
        <v>10</v>
      </c>
      <c r="D169" s="143" t="s">
        <v>85</v>
      </c>
      <c r="E169" s="143" t="s">
        <v>409</v>
      </c>
      <c r="F169" s="144"/>
      <c r="G169" s="118"/>
      <c r="H169" s="118"/>
    </row>
    <row r="170" spans="1:8" ht="22.5">
      <c r="A170" s="139" t="s">
        <v>172</v>
      </c>
      <c r="B170" s="112" t="s">
        <v>374</v>
      </c>
      <c r="C170" s="112">
        <v>10</v>
      </c>
      <c r="D170" s="112" t="s">
        <v>85</v>
      </c>
      <c r="E170" s="112" t="s">
        <v>410</v>
      </c>
      <c r="F170" s="112" t="s">
        <v>143</v>
      </c>
      <c r="G170" s="127">
        <v>1436.4</v>
      </c>
      <c r="H170" s="127">
        <v>1436.33</v>
      </c>
    </row>
    <row r="171" spans="1:8" ht="12">
      <c r="A171" s="158" t="s">
        <v>128</v>
      </c>
      <c r="B171" s="143" t="s">
        <v>374</v>
      </c>
      <c r="C171" s="143">
        <v>10</v>
      </c>
      <c r="D171" s="143" t="s">
        <v>109</v>
      </c>
      <c r="E171" s="144"/>
      <c r="F171" s="144"/>
      <c r="G171" s="118"/>
      <c r="H171" s="118"/>
    </row>
    <row r="172" spans="1:8" ht="11.25">
      <c r="A172" s="138" t="s">
        <v>173</v>
      </c>
      <c r="B172" s="112" t="s">
        <v>374</v>
      </c>
      <c r="C172" s="130">
        <v>10</v>
      </c>
      <c r="D172" s="130" t="s">
        <v>109</v>
      </c>
      <c r="E172" s="130">
        <v>5060000</v>
      </c>
      <c r="F172" s="119"/>
      <c r="G172" s="118"/>
      <c r="H172" s="118"/>
    </row>
    <row r="173" spans="1:8" ht="11.25">
      <c r="A173" s="138" t="s">
        <v>173</v>
      </c>
      <c r="B173" s="112" t="s">
        <v>374</v>
      </c>
      <c r="C173" s="112">
        <v>10</v>
      </c>
      <c r="D173" s="130" t="s">
        <v>109</v>
      </c>
      <c r="E173" s="112" t="s">
        <v>411</v>
      </c>
      <c r="F173" s="112"/>
      <c r="G173" s="113">
        <f>G174</f>
        <v>13693.63</v>
      </c>
      <c r="H173" s="113">
        <f>H174</f>
        <v>14350.48</v>
      </c>
    </row>
    <row r="174" spans="1:8" ht="11.25">
      <c r="A174" s="139" t="s">
        <v>427</v>
      </c>
      <c r="B174" s="112" t="s">
        <v>374</v>
      </c>
      <c r="C174" s="112" t="s">
        <v>147</v>
      </c>
      <c r="D174" s="130" t="s">
        <v>109</v>
      </c>
      <c r="E174" s="112" t="s">
        <v>412</v>
      </c>
      <c r="F174" s="112" t="s">
        <v>140</v>
      </c>
      <c r="G174" s="113">
        <v>13693.63</v>
      </c>
      <c r="H174" s="113">
        <v>14350.48</v>
      </c>
    </row>
    <row r="175" spans="1:8" ht="11.25">
      <c r="A175" s="138" t="s">
        <v>129</v>
      </c>
      <c r="B175" s="130" t="s">
        <v>374</v>
      </c>
      <c r="C175" s="130">
        <v>10</v>
      </c>
      <c r="D175" s="130" t="s">
        <v>87</v>
      </c>
      <c r="E175" s="119"/>
      <c r="F175" s="119"/>
      <c r="G175" s="118"/>
      <c r="H175" s="118"/>
    </row>
    <row r="176" spans="1:8" ht="11.25">
      <c r="A176" s="138" t="s">
        <v>429</v>
      </c>
      <c r="B176" s="130" t="s">
        <v>374</v>
      </c>
      <c r="C176" s="130">
        <v>10</v>
      </c>
      <c r="D176" s="130" t="s">
        <v>201</v>
      </c>
      <c r="E176" s="130">
        <v>5050000</v>
      </c>
      <c r="F176" s="119"/>
      <c r="G176" s="120">
        <f>G177</f>
        <v>744</v>
      </c>
      <c r="H176" s="120">
        <f>H177</f>
        <v>744</v>
      </c>
    </row>
    <row r="177" spans="1:8" ht="11.25">
      <c r="A177" s="139" t="s">
        <v>415</v>
      </c>
      <c r="B177" s="112" t="s">
        <v>374</v>
      </c>
      <c r="C177" s="112">
        <v>10</v>
      </c>
      <c r="D177" s="130" t="s">
        <v>201</v>
      </c>
      <c r="E177" s="112" t="s">
        <v>416</v>
      </c>
      <c r="F177" s="112" t="s">
        <v>143</v>
      </c>
      <c r="G177" s="127">
        <v>744</v>
      </c>
      <c r="H177" s="127">
        <v>744</v>
      </c>
    </row>
    <row r="178" spans="1:8" ht="12" hidden="1">
      <c r="A178" s="158" t="s">
        <v>115</v>
      </c>
      <c r="B178" s="130"/>
      <c r="C178" s="130"/>
      <c r="D178" s="130"/>
      <c r="E178" s="119"/>
      <c r="F178" s="119"/>
      <c r="G178" s="118"/>
      <c r="H178" s="118"/>
    </row>
    <row r="179" spans="1:8" ht="12" customHeight="1" hidden="1">
      <c r="A179" s="138" t="s">
        <v>191</v>
      </c>
      <c r="B179" s="130" t="s">
        <v>159</v>
      </c>
      <c r="C179" s="130" t="s">
        <v>107</v>
      </c>
      <c r="D179" s="130" t="s">
        <v>107</v>
      </c>
      <c r="E179" s="130" t="s">
        <v>192</v>
      </c>
      <c r="F179" s="119"/>
      <c r="G179" s="118"/>
      <c r="H179" s="118"/>
    </row>
    <row r="180" spans="1:8" ht="12" customHeight="1" hidden="1">
      <c r="A180" s="139" t="s">
        <v>427</v>
      </c>
      <c r="B180" s="130" t="s">
        <v>159</v>
      </c>
      <c r="C180" s="130" t="s">
        <v>107</v>
      </c>
      <c r="D180" s="130" t="s">
        <v>107</v>
      </c>
      <c r="E180" s="112" t="s">
        <v>395</v>
      </c>
      <c r="F180" s="130" t="s">
        <v>140</v>
      </c>
      <c r="G180" s="116"/>
      <c r="H180" s="116"/>
    </row>
    <row r="181" spans="1:8" ht="12" customHeight="1">
      <c r="A181" s="139"/>
      <c r="B181" s="130"/>
      <c r="C181" s="130"/>
      <c r="D181" s="130"/>
      <c r="E181" s="112"/>
      <c r="F181" s="130"/>
      <c r="G181" s="116"/>
      <c r="H181" s="116"/>
    </row>
    <row r="182" spans="1:8" ht="22.5">
      <c r="A182" s="136" t="s">
        <v>524</v>
      </c>
      <c r="B182" s="112" t="s">
        <v>520</v>
      </c>
      <c r="C182" s="112"/>
      <c r="D182" s="130"/>
      <c r="E182" s="112"/>
      <c r="F182" s="112"/>
      <c r="G182" s="211">
        <f>G185+G186</f>
        <v>5417.37</v>
      </c>
      <c r="H182" s="211">
        <f>H185+H186</f>
        <v>6189.8</v>
      </c>
    </row>
    <row r="183" spans="1:8" ht="11.25">
      <c r="A183" s="138" t="s">
        <v>128</v>
      </c>
      <c r="B183" s="130" t="s">
        <v>520</v>
      </c>
      <c r="C183" s="130">
        <v>10</v>
      </c>
      <c r="D183" s="130" t="s">
        <v>109</v>
      </c>
      <c r="E183" s="119"/>
      <c r="F183" s="119"/>
      <c r="G183" s="118"/>
      <c r="H183" s="118"/>
    </row>
    <row r="184" spans="1:8" ht="11.25">
      <c r="A184" s="138" t="s">
        <v>173</v>
      </c>
      <c r="B184" s="112" t="s">
        <v>520</v>
      </c>
      <c r="C184" s="130">
        <v>10</v>
      </c>
      <c r="D184" s="130" t="s">
        <v>109</v>
      </c>
      <c r="E184" s="130" t="s">
        <v>411</v>
      </c>
      <c r="F184" s="119"/>
      <c r="G184" s="118"/>
      <c r="H184" s="118"/>
    </row>
    <row r="185" spans="1:8" ht="12" customHeight="1">
      <c r="A185" s="139" t="s">
        <v>427</v>
      </c>
      <c r="B185" s="112" t="s">
        <v>520</v>
      </c>
      <c r="C185" s="112">
        <v>10</v>
      </c>
      <c r="D185" s="130" t="s">
        <v>109</v>
      </c>
      <c r="E185" s="112" t="s">
        <v>412</v>
      </c>
      <c r="F185" s="112" t="s">
        <v>140</v>
      </c>
      <c r="G185" s="127">
        <v>5335.17</v>
      </c>
      <c r="H185" s="127">
        <v>6091.1</v>
      </c>
    </row>
    <row r="186" spans="1:8" ht="11.25">
      <c r="A186" s="138" t="s">
        <v>452</v>
      </c>
      <c r="B186" s="130" t="s">
        <v>520</v>
      </c>
      <c r="C186" s="130" t="s">
        <v>147</v>
      </c>
      <c r="D186" s="130" t="s">
        <v>87</v>
      </c>
      <c r="E186" s="119" t="s">
        <v>453</v>
      </c>
      <c r="F186" s="119"/>
      <c r="G186" s="121">
        <f>G187</f>
        <v>82.2</v>
      </c>
      <c r="H186" s="121">
        <f>H187</f>
        <v>98.7</v>
      </c>
    </row>
    <row r="187" spans="1:8" ht="11.25">
      <c r="A187" s="138" t="s">
        <v>454</v>
      </c>
      <c r="B187" s="130" t="s">
        <v>520</v>
      </c>
      <c r="C187" s="130" t="s">
        <v>147</v>
      </c>
      <c r="D187" s="130" t="s">
        <v>87</v>
      </c>
      <c r="E187" s="119" t="s">
        <v>453</v>
      </c>
      <c r="F187" s="119"/>
      <c r="G187" s="121">
        <f>G188</f>
        <v>82.2</v>
      </c>
      <c r="H187" s="121">
        <f>H188</f>
        <v>98.7</v>
      </c>
    </row>
    <row r="188" spans="1:8" ht="11.25">
      <c r="A188" s="139" t="s">
        <v>415</v>
      </c>
      <c r="B188" s="130" t="s">
        <v>520</v>
      </c>
      <c r="C188" s="130" t="s">
        <v>147</v>
      </c>
      <c r="D188" s="130" t="s">
        <v>87</v>
      </c>
      <c r="E188" s="119" t="s">
        <v>455</v>
      </c>
      <c r="F188" s="119" t="s">
        <v>143</v>
      </c>
      <c r="G188" s="121">
        <v>82.2</v>
      </c>
      <c r="H188" s="121">
        <v>98.7</v>
      </c>
    </row>
    <row r="189" spans="1:8" ht="12" customHeight="1">
      <c r="A189" s="139"/>
      <c r="B189" s="112"/>
      <c r="C189" s="112"/>
      <c r="D189" s="130"/>
      <c r="E189" s="112"/>
      <c r="F189" s="112"/>
      <c r="G189" s="127"/>
      <c r="H189" s="127"/>
    </row>
    <row r="190" spans="1:8" ht="11.25">
      <c r="A190" s="16" t="s">
        <v>521</v>
      </c>
      <c r="B190" s="112"/>
      <c r="C190" s="112"/>
      <c r="D190" s="130"/>
      <c r="E190" s="112"/>
      <c r="F190" s="112"/>
      <c r="G190" s="211">
        <f>G191</f>
        <v>333.31</v>
      </c>
      <c r="H190" s="211">
        <f>H191</f>
        <v>0</v>
      </c>
    </row>
    <row r="191" spans="1:8" ht="11.25">
      <c r="A191" s="138" t="s">
        <v>100</v>
      </c>
      <c r="B191" s="130"/>
      <c r="C191" s="130" t="s">
        <v>98</v>
      </c>
      <c r="D191" s="119"/>
      <c r="E191" s="119"/>
      <c r="F191" s="115"/>
      <c r="G191" s="19">
        <f>G192</f>
        <v>333.31</v>
      </c>
      <c r="H191" s="19">
        <f>H192</f>
        <v>0</v>
      </c>
    </row>
    <row r="192" spans="1:8" ht="11.25">
      <c r="A192" s="136" t="s">
        <v>387</v>
      </c>
      <c r="B192" s="130"/>
      <c r="C192" s="112" t="s">
        <v>98</v>
      </c>
      <c r="D192" s="119" t="s">
        <v>109</v>
      </c>
      <c r="E192" s="119" t="s">
        <v>388</v>
      </c>
      <c r="F192" s="114">
        <v>500</v>
      </c>
      <c r="G192" s="19">
        <v>333.31</v>
      </c>
      <c r="H192" s="19"/>
    </row>
    <row r="193" spans="1:8" ht="15.75">
      <c r="A193" s="168" t="s">
        <v>174</v>
      </c>
      <c r="B193" s="133"/>
      <c r="C193" s="133"/>
      <c r="D193" s="133"/>
      <c r="E193" s="133"/>
      <c r="F193" s="133"/>
      <c r="G193" s="169">
        <f>G13+G21+G59+G68+G76+G87+G109+G113+G117+G121+G125+G133+G137+G143+G148+G166+G182+G190+G11</f>
        <v>207152.69999999995</v>
      </c>
      <c r="H193" s="169">
        <f>H13+H21+H59+H68+H76+H87+H109+H113+H117+H121+H125+H133+H137+H143+H148+H166+H182+H190+H11</f>
        <v>212640.29999999996</v>
      </c>
    </row>
  </sheetData>
  <mergeCells count="9">
    <mergeCell ref="H9:H10"/>
    <mergeCell ref="A7:G7"/>
    <mergeCell ref="A8:G8"/>
    <mergeCell ref="B9:B10"/>
    <mergeCell ref="C9:C10"/>
    <mergeCell ref="D9:D10"/>
    <mergeCell ref="E9:E10"/>
    <mergeCell ref="F9:F10"/>
    <mergeCell ref="G9:G10"/>
  </mergeCells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7">
      <selection activeCell="D12" sqref="D12:D17"/>
    </sheetView>
  </sheetViews>
  <sheetFormatPr defaultColWidth="9.00390625" defaultRowHeight="12.75"/>
  <cols>
    <col min="1" max="1" width="38.875" style="0" customWidth="1"/>
    <col min="2" max="2" width="27.75390625" style="0" customWidth="1"/>
    <col min="3" max="3" width="9.625" style="0" bestFit="1" customWidth="1"/>
  </cols>
  <sheetData>
    <row r="1" spans="2:5" ht="12.75">
      <c r="B1" s="279" t="s">
        <v>54</v>
      </c>
      <c r="C1" s="279"/>
      <c r="D1" s="279"/>
      <c r="E1" s="33"/>
    </row>
    <row r="2" spans="2:5" ht="12.75">
      <c r="B2" s="279" t="s">
        <v>234</v>
      </c>
      <c r="C2" s="279"/>
      <c r="D2" s="279"/>
      <c r="E2" s="33"/>
    </row>
    <row r="3" spans="2:5" ht="12.75">
      <c r="B3" s="279" t="s">
        <v>56</v>
      </c>
      <c r="C3" s="279"/>
      <c r="D3" s="279"/>
      <c r="E3" s="33"/>
    </row>
    <row r="4" spans="2:5" ht="12.75">
      <c r="B4" s="279" t="s">
        <v>433</v>
      </c>
      <c r="C4" s="279"/>
      <c r="D4" s="279"/>
      <c r="E4" s="33"/>
    </row>
    <row r="6" spans="1:4" ht="14.25">
      <c r="A6" s="278" t="s">
        <v>330</v>
      </c>
      <c r="B6" s="278"/>
      <c r="C6" s="278"/>
      <c r="D6" s="278"/>
    </row>
    <row r="7" spans="1:4" ht="14.25">
      <c r="A7" s="278" t="s">
        <v>459</v>
      </c>
      <c r="B7" s="278"/>
      <c r="C7" s="278"/>
      <c r="D7" s="278"/>
    </row>
    <row r="8" spans="1:4" ht="15.75">
      <c r="A8" s="107"/>
      <c r="B8" s="107"/>
      <c r="C8" s="107"/>
      <c r="D8" s="107"/>
    </row>
    <row r="9" spans="1:4" ht="15.75">
      <c r="A9" s="107"/>
      <c r="B9" s="107"/>
      <c r="C9" s="107"/>
      <c r="D9" s="107"/>
    </row>
    <row r="10" ht="12.75">
      <c r="D10" t="s">
        <v>80</v>
      </c>
    </row>
    <row r="11" spans="1:4" ht="12.75">
      <c r="A11" s="13" t="s">
        <v>331</v>
      </c>
      <c r="B11" s="13" t="s">
        <v>332</v>
      </c>
      <c r="C11" s="13" t="s">
        <v>333</v>
      </c>
      <c r="D11" s="13" t="s">
        <v>334</v>
      </c>
    </row>
    <row r="12" spans="1:4" ht="63.75">
      <c r="A12" s="108" t="s">
        <v>500</v>
      </c>
      <c r="B12" s="108" t="s">
        <v>501</v>
      </c>
      <c r="C12" s="108">
        <v>1003100</v>
      </c>
      <c r="D12" s="223">
        <v>550</v>
      </c>
    </row>
    <row r="13" spans="1:4" ht="91.5" customHeight="1">
      <c r="A13" s="108" t="s">
        <v>356</v>
      </c>
      <c r="B13" s="69" t="s">
        <v>336</v>
      </c>
      <c r="C13" s="109">
        <v>1000405</v>
      </c>
      <c r="D13" s="224">
        <v>450</v>
      </c>
    </row>
    <row r="14" spans="1:5" ht="102">
      <c r="A14" s="124" t="s">
        <v>357</v>
      </c>
      <c r="B14" s="124" t="s">
        <v>359</v>
      </c>
      <c r="C14" s="126" t="s">
        <v>358</v>
      </c>
      <c r="D14" s="223">
        <v>1000</v>
      </c>
      <c r="E14" s="125"/>
    </row>
    <row r="15" spans="1:4" s="3" customFormat="1" ht="140.25">
      <c r="A15" s="124" t="s">
        <v>431</v>
      </c>
      <c r="B15" s="108" t="s">
        <v>530</v>
      </c>
      <c r="C15" s="128" t="s">
        <v>430</v>
      </c>
      <c r="D15" s="123">
        <v>300</v>
      </c>
    </row>
    <row r="16" spans="1:4" ht="114.75">
      <c r="A16" s="108" t="s">
        <v>529</v>
      </c>
      <c r="B16" s="108" t="s">
        <v>528</v>
      </c>
      <c r="C16" s="128" t="s">
        <v>430</v>
      </c>
      <c r="D16" s="123">
        <v>60</v>
      </c>
    </row>
    <row r="17" spans="1:4" ht="76.5">
      <c r="A17" s="226" t="s">
        <v>544</v>
      </c>
      <c r="B17" s="108" t="s">
        <v>545</v>
      </c>
      <c r="C17" s="228">
        <v>7074310</v>
      </c>
      <c r="D17" s="228">
        <v>479.7</v>
      </c>
    </row>
  </sheetData>
  <mergeCells count="6">
    <mergeCell ref="A6:D6"/>
    <mergeCell ref="A7:D7"/>
    <mergeCell ref="B1:D1"/>
    <mergeCell ref="B2:D2"/>
    <mergeCell ref="B3:D3"/>
    <mergeCell ref="B4:D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0">
      <selection activeCell="C22" sqref="C22"/>
    </sheetView>
  </sheetViews>
  <sheetFormatPr defaultColWidth="9.00390625" defaultRowHeight="12.75"/>
  <cols>
    <col min="1" max="1" width="33.00390625" style="0" customWidth="1"/>
    <col min="2" max="2" width="27.75390625" style="0" customWidth="1"/>
    <col min="4" max="4" width="7.375" style="0" customWidth="1"/>
  </cols>
  <sheetData>
    <row r="1" spans="2:5" ht="12.75">
      <c r="B1" s="279" t="s">
        <v>497</v>
      </c>
      <c r="C1" s="279"/>
      <c r="D1" s="279"/>
      <c r="E1" s="33"/>
    </row>
    <row r="2" spans="2:5" ht="12.75">
      <c r="B2" s="279" t="s">
        <v>234</v>
      </c>
      <c r="C2" s="279"/>
      <c r="D2" s="279"/>
      <c r="E2" s="33"/>
    </row>
    <row r="3" spans="2:5" ht="12.75">
      <c r="B3" s="279" t="s">
        <v>56</v>
      </c>
      <c r="C3" s="279"/>
      <c r="D3" s="279"/>
      <c r="E3" s="33"/>
    </row>
    <row r="4" spans="2:5" ht="12.75">
      <c r="B4" s="279" t="s">
        <v>433</v>
      </c>
      <c r="C4" s="279"/>
      <c r="D4" s="279"/>
      <c r="E4" s="33"/>
    </row>
    <row r="6" spans="1:4" ht="14.25">
      <c r="A6" s="278" t="s">
        <v>330</v>
      </c>
      <c r="B6" s="278"/>
      <c r="C6" s="278"/>
      <c r="D6" s="278"/>
    </row>
    <row r="7" spans="1:4" ht="14.25">
      <c r="A7" s="278" t="s">
        <v>458</v>
      </c>
      <c r="B7" s="278"/>
      <c r="C7" s="278"/>
      <c r="D7" s="278"/>
    </row>
    <row r="8" spans="1:4" ht="15.75">
      <c r="A8" s="107"/>
      <c r="B8" s="107"/>
      <c r="C8" s="107"/>
      <c r="D8" s="107"/>
    </row>
    <row r="9" spans="1:4" ht="15.75">
      <c r="A9" s="107"/>
      <c r="B9" s="107"/>
      <c r="C9" s="107"/>
      <c r="D9" s="107"/>
    </row>
    <row r="10" ht="12.75">
      <c r="D10" t="s">
        <v>80</v>
      </c>
    </row>
    <row r="11" spans="1:5" ht="12.75">
      <c r="A11" s="13" t="s">
        <v>331</v>
      </c>
      <c r="B11" s="13" t="s">
        <v>332</v>
      </c>
      <c r="C11" s="13" t="s">
        <v>333</v>
      </c>
      <c r="D11" s="280" t="s">
        <v>233</v>
      </c>
      <c r="E11" s="281"/>
    </row>
    <row r="12" spans="1:5" ht="12.75">
      <c r="A12" s="73"/>
      <c r="B12" s="73"/>
      <c r="C12" s="73"/>
      <c r="D12" s="13" t="s">
        <v>252</v>
      </c>
      <c r="E12" s="13" t="s">
        <v>435</v>
      </c>
    </row>
    <row r="13" spans="1:5" ht="76.5">
      <c r="A13" s="108" t="s">
        <v>500</v>
      </c>
      <c r="B13" s="108" t="s">
        <v>501</v>
      </c>
      <c r="C13" s="108">
        <v>1003100</v>
      </c>
      <c r="D13" s="202">
        <v>600</v>
      </c>
      <c r="E13" s="201">
        <v>600</v>
      </c>
    </row>
    <row r="14" spans="1:5" ht="101.25" customHeight="1">
      <c r="A14" s="108" t="s">
        <v>335</v>
      </c>
      <c r="B14" s="69" t="s">
        <v>336</v>
      </c>
      <c r="C14" s="109">
        <v>1000405</v>
      </c>
      <c r="D14" s="201">
        <v>350</v>
      </c>
      <c r="E14" s="201">
        <v>350</v>
      </c>
    </row>
    <row r="15" spans="1:5" ht="76.5">
      <c r="A15" s="226" t="s">
        <v>544</v>
      </c>
      <c r="B15" s="108" t="s">
        <v>545</v>
      </c>
      <c r="C15" s="227">
        <v>7074310</v>
      </c>
      <c r="D15" s="109">
        <v>530.5</v>
      </c>
      <c r="E15" s="73"/>
    </row>
  </sheetData>
  <mergeCells count="7">
    <mergeCell ref="A6:D6"/>
    <mergeCell ref="A7:D7"/>
    <mergeCell ref="D11:E11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E9" sqref="E9"/>
    </sheetView>
  </sheetViews>
  <sheetFormatPr defaultColWidth="9.00390625" defaultRowHeight="12.75"/>
  <cols>
    <col min="1" max="1" width="5.25390625" style="33" customWidth="1"/>
    <col min="2" max="2" width="23.875" style="33" customWidth="1"/>
    <col min="3" max="3" width="14.00390625" style="33" customWidth="1"/>
    <col min="4" max="4" width="13.125" style="33" customWidth="1"/>
    <col min="5" max="5" width="9.75390625" style="33" customWidth="1"/>
    <col min="6" max="6" width="16.25390625" style="33" customWidth="1"/>
    <col min="7" max="16384" width="9.125" style="33" customWidth="1"/>
  </cols>
  <sheetData>
    <row r="1" spans="4:7" ht="12.75" customHeight="1">
      <c r="D1" s="279" t="s">
        <v>498</v>
      </c>
      <c r="E1" s="279"/>
      <c r="F1" s="279"/>
      <c r="G1" s="2"/>
    </row>
    <row r="2" spans="4:7" ht="12.75" customHeight="1">
      <c r="D2" s="279" t="s">
        <v>234</v>
      </c>
      <c r="E2" s="279"/>
      <c r="F2" s="279"/>
      <c r="G2" s="2"/>
    </row>
    <row r="3" spans="5:7" ht="12.75" customHeight="1">
      <c r="E3" s="279" t="s">
        <v>56</v>
      </c>
      <c r="F3" s="279"/>
      <c r="G3" s="2"/>
    </row>
    <row r="4" spans="4:7" ht="12.75" customHeight="1">
      <c r="D4" s="279" t="s">
        <v>433</v>
      </c>
      <c r="E4" s="279"/>
      <c r="F4" s="279"/>
      <c r="G4" s="2"/>
    </row>
    <row r="5" spans="6:7" ht="12">
      <c r="F5" s="2"/>
      <c r="G5" s="2"/>
    </row>
    <row r="6" spans="1:9" s="74" customFormat="1" ht="28.5" customHeight="1">
      <c r="A6" s="284" t="s">
        <v>434</v>
      </c>
      <c r="B6" s="284"/>
      <c r="C6" s="284"/>
      <c r="D6" s="284"/>
      <c r="E6" s="284"/>
      <c r="F6" s="284"/>
      <c r="G6" s="55"/>
      <c r="H6" s="55"/>
      <c r="I6" s="55"/>
    </row>
    <row r="7" spans="1:9" ht="12">
      <c r="A7" s="94"/>
      <c r="B7" s="94"/>
      <c r="C7" s="94"/>
      <c r="D7" s="92" t="s">
        <v>80</v>
      </c>
      <c r="E7" s="92"/>
      <c r="F7" s="94"/>
      <c r="G7" s="94"/>
      <c r="H7" s="94"/>
      <c r="I7" s="94"/>
    </row>
    <row r="8" spans="1:10" ht="77.25" customHeight="1">
      <c r="A8" s="95" t="s">
        <v>310</v>
      </c>
      <c r="B8" s="96" t="s">
        <v>81</v>
      </c>
      <c r="C8" s="96" t="s">
        <v>311</v>
      </c>
      <c r="D8" s="97" t="s">
        <v>312</v>
      </c>
      <c r="E8" s="97" t="s">
        <v>531</v>
      </c>
      <c r="F8" s="48" t="s">
        <v>177</v>
      </c>
      <c r="G8" s="98"/>
      <c r="H8" s="98"/>
      <c r="I8" s="98"/>
      <c r="J8" s="99"/>
    </row>
    <row r="9" spans="1:6" ht="15.75" customHeight="1">
      <c r="A9" s="72">
        <v>1</v>
      </c>
      <c r="B9" s="72" t="s">
        <v>313</v>
      </c>
      <c r="C9" s="100">
        <f>D9+F9+E9</f>
        <v>3399.2999999999997</v>
      </c>
      <c r="D9" s="100">
        <f>3351.7-30</f>
        <v>3321.7</v>
      </c>
      <c r="E9" s="100">
        <v>30</v>
      </c>
      <c r="F9" s="100">
        <v>47.6</v>
      </c>
    </row>
    <row r="10" spans="1:6" ht="12.75">
      <c r="A10" s="72">
        <v>2</v>
      </c>
      <c r="B10" s="72" t="s">
        <v>314</v>
      </c>
      <c r="C10" s="100">
        <f aca="true" t="shared" si="0" ref="C10:C22">D10+F10+E10</f>
        <v>1959.7</v>
      </c>
      <c r="D10" s="100">
        <f>1925.7-10</f>
        <v>1915.7</v>
      </c>
      <c r="E10" s="100">
        <v>10</v>
      </c>
      <c r="F10" s="100">
        <v>34</v>
      </c>
    </row>
    <row r="11" spans="1:6" ht="12.75">
      <c r="A11" s="72">
        <v>3</v>
      </c>
      <c r="B11" s="72" t="s">
        <v>315</v>
      </c>
      <c r="C11" s="100">
        <f t="shared" si="0"/>
        <v>1396.4</v>
      </c>
      <c r="D11" s="100">
        <f>1370-30</f>
        <v>1340</v>
      </c>
      <c r="E11" s="100">
        <v>30</v>
      </c>
      <c r="F11" s="100">
        <v>26.4</v>
      </c>
    </row>
    <row r="12" spans="1:6" ht="12.75">
      <c r="A12" s="72">
        <v>4</v>
      </c>
      <c r="B12" s="72" t="s">
        <v>316</v>
      </c>
      <c r="C12" s="100">
        <f t="shared" si="0"/>
        <v>60</v>
      </c>
      <c r="D12" s="100"/>
      <c r="E12" s="100"/>
      <c r="F12" s="100">
        <v>60</v>
      </c>
    </row>
    <row r="13" spans="1:6" ht="12.75">
      <c r="A13" s="72">
        <v>5</v>
      </c>
      <c r="B13" s="72" t="s">
        <v>317</v>
      </c>
      <c r="C13" s="100">
        <f t="shared" si="0"/>
        <v>1710</v>
      </c>
      <c r="D13" s="100">
        <v>1581.7</v>
      </c>
      <c r="E13" s="100">
        <v>90</v>
      </c>
      <c r="F13" s="100">
        <v>38.3</v>
      </c>
    </row>
    <row r="14" spans="1:6" ht="12.75">
      <c r="A14" s="72">
        <v>6</v>
      </c>
      <c r="B14" s="72" t="s">
        <v>318</v>
      </c>
      <c r="C14" s="100">
        <f t="shared" si="0"/>
        <v>1623.1</v>
      </c>
      <c r="D14" s="100">
        <v>1581.6</v>
      </c>
      <c r="E14" s="100"/>
      <c r="F14" s="100">
        <v>41.5</v>
      </c>
    </row>
    <row r="15" spans="1:6" ht="12.75">
      <c r="A15" s="72">
        <v>7</v>
      </c>
      <c r="B15" s="72" t="s">
        <v>319</v>
      </c>
      <c r="C15" s="100">
        <f t="shared" si="0"/>
        <v>564.8</v>
      </c>
      <c r="D15" s="100">
        <v>492.4</v>
      </c>
      <c r="E15" s="100"/>
      <c r="F15" s="100">
        <v>72.4</v>
      </c>
    </row>
    <row r="16" spans="1:6" ht="12.75">
      <c r="A16" s="72">
        <v>8</v>
      </c>
      <c r="B16" s="72" t="s">
        <v>320</v>
      </c>
      <c r="C16" s="100">
        <f t="shared" si="0"/>
        <v>1246.4</v>
      </c>
      <c r="D16" s="100">
        <v>1114.9</v>
      </c>
      <c r="E16" s="100">
        <v>50</v>
      </c>
      <c r="F16" s="100">
        <v>81.5</v>
      </c>
    </row>
    <row r="17" spans="1:6" ht="12.75">
      <c r="A17" s="72">
        <v>9</v>
      </c>
      <c r="B17" s="72" t="s">
        <v>321</v>
      </c>
      <c r="C17" s="100">
        <f t="shared" si="0"/>
        <v>1091.2</v>
      </c>
      <c r="D17" s="100">
        <v>964.7</v>
      </c>
      <c r="E17" s="100">
        <v>80</v>
      </c>
      <c r="F17" s="100">
        <v>46.5</v>
      </c>
    </row>
    <row r="18" spans="1:6" ht="12.75">
      <c r="A18" s="72">
        <v>10</v>
      </c>
      <c r="B18" s="72" t="s">
        <v>322</v>
      </c>
      <c r="C18" s="100">
        <f t="shared" si="0"/>
        <v>3144.1</v>
      </c>
      <c r="D18" s="100">
        <f>3063.1-630</f>
        <v>2433.1</v>
      </c>
      <c r="E18" s="100">
        <v>630</v>
      </c>
      <c r="F18" s="100">
        <v>81</v>
      </c>
    </row>
    <row r="19" spans="1:6" ht="12.75">
      <c r="A19" s="72">
        <v>11</v>
      </c>
      <c r="B19" s="72" t="s">
        <v>323</v>
      </c>
      <c r="C19" s="100">
        <f t="shared" si="0"/>
        <v>964.6</v>
      </c>
      <c r="D19" s="100">
        <f>888.2-30</f>
        <v>858.2</v>
      </c>
      <c r="E19" s="100">
        <v>30</v>
      </c>
      <c r="F19" s="100">
        <v>76.4</v>
      </c>
    </row>
    <row r="20" spans="1:6" ht="12.75">
      <c r="A20" s="72">
        <v>12</v>
      </c>
      <c r="B20" s="72" t="s">
        <v>324</v>
      </c>
      <c r="C20" s="100">
        <f t="shared" si="0"/>
        <v>1004</v>
      </c>
      <c r="D20" s="100">
        <v>970</v>
      </c>
      <c r="E20" s="100"/>
      <c r="F20" s="100">
        <v>34</v>
      </c>
    </row>
    <row r="21" spans="1:6" ht="12.75">
      <c r="A21" s="72">
        <v>13</v>
      </c>
      <c r="B21" s="72" t="s">
        <v>325</v>
      </c>
      <c r="C21" s="100">
        <f t="shared" si="0"/>
        <v>2224.5</v>
      </c>
      <c r="D21" s="100">
        <f>2204-50</f>
        <v>2154</v>
      </c>
      <c r="E21" s="100">
        <v>50</v>
      </c>
      <c r="F21" s="100">
        <v>20.5</v>
      </c>
    </row>
    <row r="22" spans="1:6" ht="12.75">
      <c r="A22" s="72">
        <v>14</v>
      </c>
      <c r="B22" s="72" t="s">
        <v>326</v>
      </c>
      <c r="C22" s="100">
        <f t="shared" si="0"/>
        <v>136.5</v>
      </c>
      <c r="D22" s="100"/>
      <c r="E22" s="100"/>
      <c r="F22" s="100">
        <v>136.5</v>
      </c>
    </row>
    <row r="23" spans="1:7" s="103" customFormat="1" ht="12">
      <c r="A23" s="282" t="s">
        <v>327</v>
      </c>
      <c r="B23" s="283"/>
      <c r="C23" s="101">
        <f>SUM(C9:C22)</f>
        <v>20524.6</v>
      </c>
      <c r="D23" s="102">
        <f>SUM(D6:D22)</f>
        <v>18728</v>
      </c>
      <c r="E23" s="102">
        <f>SUM(E6:E22)</f>
        <v>1000</v>
      </c>
      <c r="F23" s="102">
        <f>SUM(F6:F22)</f>
        <v>796.6</v>
      </c>
      <c r="G23" s="129"/>
    </row>
  </sheetData>
  <mergeCells count="6">
    <mergeCell ref="A23:B23"/>
    <mergeCell ref="D1:F1"/>
    <mergeCell ref="D2:F2"/>
    <mergeCell ref="D4:F4"/>
    <mergeCell ref="A6:F6"/>
    <mergeCell ref="E3:F3"/>
  </mergeCells>
  <printOptions/>
  <pageMargins left="0.76" right="0.2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5.25390625" style="33" customWidth="1"/>
    <col min="2" max="2" width="16.75390625" style="33" customWidth="1"/>
    <col min="3" max="3" width="10.25390625" style="33" customWidth="1"/>
    <col min="4" max="5" width="10.875" style="33" customWidth="1"/>
    <col min="6" max="6" width="10.625" style="33" customWidth="1"/>
    <col min="7" max="7" width="11.00390625" style="33" customWidth="1"/>
    <col min="8" max="8" width="10.00390625" style="33" customWidth="1"/>
    <col min="9" max="16384" width="9.125" style="33" customWidth="1"/>
  </cols>
  <sheetData>
    <row r="1" spans="4:8" ht="12.75" customHeight="1">
      <c r="D1" s="279"/>
      <c r="E1" s="279"/>
      <c r="F1" s="56"/>
      <c r="G1" s="279" t="s">
        <v>499</v>
      </c>
      <c r="H1" s="279"/>
    </row>
    <row r="2" spans="4:8" ht="12.75" customHeight="1">
      <c r="D2" s="279"/>
      <c r="E2" s="279"/>
      <c r="F2" s="56"/>
      <c r="G2" s="279" t="s">
        <v>234</v>
      </c>
      <c r="H2" s="279"/>
    </row>
    <row r="3" spans="5:8" ht="12.75" customHeight="1">
      <c r="E3" s="2"/>
      <c r="F3" s="2"/>
      <c r="G3" s="279" t="s">
        <v>56</v>
      </c>
      <c r="H3" s="279"/>
    </row>
    <row r="4" spans="4:8" ht="12.75" customHeight="1">
      <c r="D4" s="279"/>
      <c r="E4" s="279"/>
      <c r="F4" s="56"/>
      <c r="G4" s="279" t="s">
        <v>433</v>
      </c>
      <c r="H4" s="279"/>
    </row>
    <row r="5" spans="5:7" ht="12">
      <c r="E5" s="2"/>
      <c r="F5" s="2"/>
      <c r="G5" s="2"/>
    </row>
    <row r="6" spans="1:9" s="74" customFormat="1" ht="28.5" customHeight="1">
      <c r="A6" s="284" t="s">
        <v>492</v>
      </c>
      <c r="B6" s="284"/>
      <c r="C6" s="284"/>
      <c r="D6" s="284"/>
      <c r="E6" s="284"/>
      <c r="F6" s="284"/>
      <c r="G6" s="284"/>
      <c r="H6" s="284"/>
      <c r="I6" s="55"/>
    </row>
    <row r="7" spans="1:9" ht="12">
      <c r="A7" s="94"/>
      <c r="B7" s="94"/>
      <c r="C7" s="94"/>
      <c r="D7" s="92"/>
      <c r="E7" s="94"/>
      <c r="F7" s="94"/>
      <c r="G7" s="94"/>
      <c r="H7" s="92" t="s">
        <v>80</v>
      </c>
      <c r="I7" s="94"/>
    </row>
    <row r="8" spans="1:9" ht="12.75" customHeight="1">
      <c r="A8" s="285" t="s">
        <v>310</v>
      </c>
      <c r="B8" s="285" t="s">
        <v>81</v>
      </c>
      <c r="C8" s="285" t="s">
        <v>311</v>
      </c>
      <c r="D8" s="286" t="s">
        <v>233</v>
      </c>
      <c r="E8" s="286"/>
      <c r="F8" s="286"/>
      <c r="G8" s="286"/>
      <c r="H8" s="286"/>
      <c r="I8" s="94"/>
    </row>
    <row r="9" spans="1:9" ht="12">
      <c r="A9" s="285"/>
      <c r="B9" s="285"/>
      <c r="C9" s="285"/>
      <c r="D9" s="286" t="s">
        <v>252</v>
      </c>
      <c r="E9" s="286"/>
      <c r="F9" s="104"/>
      <c r="G9" s="286" t="s">
        <v>435</v>
      </c>
      <c r="H9" s="286"/>
      <c r="I9" s="94"/>
    </row>
    <row r="10" spans="1:10" ht="165.75" customHeight="1">
      <c r="A10" s="285"/>
      <c r="B10" s="285"/>
      <c r="C10" s="285"/>
      <c r="D10" s="105" t="s">
        <v>312</v>
      </c>
      <c r="E10" s="106" t="s">
        <v>177</v>
      </c>
      <c r="F10" s="106" t="s">
        <v>311</v>
      </c>
      <c r="G10" s="105" t="s">
        <v>312</v>
      </c>
      <c r="H10" s="106" t="s">
        <v>177</v>
      </c>
      <c r="I10" s="98"/>
      <c r="J10" s="99"/>
    </row>
    <row r="11" spans="1:8" ht="15.75" customHeight="1">
      <c r="A11" s="72">
        <v>1</v>
      </c>
      <c r="B11" s="72" t="s">
        <v>313</v>
      </c>
      <c r="C11" s="100">
        <f>D11+E11</f>
        <v>3524.7999999999997</v>
      </c>
      <c r="D11" s="123">
        <v>3472.6</v>
      </c>
      <c r="E11" s="100">
        <v>52.2</v>
      </c>
      <c r="F11" s="100">
        <f>G11+H11</f>
        <v>3948.4</v>
      </c>
      <c r="G11" s="71">
        <v>3893</v>
      </c>
      <c r="H11" s="71">
        <v>55.4</v>
      </c>
    </row>
    <row r="12" spans="1:8" ht="12.75">
      <c r="A12" s="72">
        <v>2</v>
      </c>
      <c r="B12" s="72" t="s">
        <v>314</v>
      </c>
      <c r="C12" s="100">
        <f aca="true" t="shared" si="0" ref="C12:C24">D12+E12</f>
        <v>1563.4</v>
      </c>
      <c r="D12" s="123">
        <v>1526.2</v>
      </c>
      <c r="E12" s="100">
        <v>37.2</v>
      </c>
      <c r="F12" s="100">
        <f aca="true" t="shared" si="1" ref="F12:F24">G12+H12</f>
        <v>1757.3</v>
      </c>
      <c r="G12" s="71">
        <v>1717.7</v>
      </c>
      <c r="H12" s="71">
        <v>39.6</v>
      </c>
    </row>
    <row r="13" spans="1:8" ht="12.75">
      <c r="A13" s="72">
        <v>3</v>
      </c>
      <c r="B13" s="72" t="s">
        <v>315</v>
      </c>
      <c r="C13" s="100">
        <f t="shared" si="0"/>
        <v>1409.7</v>
      </c>
      <c r="D13" s="123">
        <v>1380.8</v>
      </c>
      <c r="E13" s="100">
        <v>28.9</v>
      </c>
      <c r="F13" s="100">
        <f t="shared" si="1"/>
        <v>1338</v>
      </c>
      <c r="G13" s="71">
        <v>1307.4</v>
      </c>
      <c r="H13" s="71">
        <v>30.6</v>
      </c>
    </row>
    <row r="14" spans="1:8" ht="12.75">
      <c r="A14" s="72">
        <v>4</v>
      </c>
      <c r="B14" s="72" t="s">
        <v>316</v>
      </c>
      <c r="C14" s="100">
        <f t="shared" si="0"/>
        <v>65.7</v>
      </c>
      <c r="D14" s="123"/>
      <c r="E14" s="100">
        <v>65.7</v>
      </c>
      <c r="F14" s="100">
        <f t="shared" si="1"/>
        <v>69.9</v>
      </c>
      <c r="G14" s="71"/>
      <c r="H14" s="71">
        <v>69.9</v>
      </c>
    </row>
    <row r="15" spans="1:8" ht="12.75">
      <c r="A15" s="72">
        <v>5</v>
      </c>
      <c r="B15" s="72" t="s">
        <v>317</v>
      </c>
      <c r="C15" s="100">
        <f t="shared" si="0"/>
        <v>1699.6000000000001</v>
      </c>
      <c r="D15" s="123">
        <v>1657.7</v>
      </c>
      <c r="E15" s="100">
        <v>41.9</v>
      </c>
      <c r="F15" s="100">
        <f t="shared" si="1"/>
        <v>2105.7</v>
      </c>
      <c r="G15" s="71">
        <v>2061.1</v>
      </c>
      <c r="H15" s="71">
        <v>44.6</v>
      </c>
    </row>
    <row r="16" spans="1:8" ht="12.75">
      <c r="A16" s="72">
        <v>6</v>
      </c>
      <c r="B16" s="72" t="s">
        <v>318</v>
      </c>
      <c r="C16" s="100">
        <f t="shared" si="0"/>
        <v>1628.1</v>
      </c>
      <c r="D16" s="123">
        <v>1582.6</v>
      </c>
      <c r="E16" s="100">
        <v>45.5</v>
      </c>
      <c r="F16" s="100">
        <f t="shared" si="1"/>
        <v>1644.7</v>
      </c>
      <c r="G16" s="71">
        <v>1596.3</v>
      </c>
      <c r="H16" s="71">
        <v>48.4</v>
      </c>
    </row>
    <row r="17" spans="1:8" ht="12.75">
      <c r="A17" s="72">
        <v>7</v>
      </c>
      <c r="B17" s="72" t="s">
        <v>319</v>
      </c>
      <c r="C17" s="100">
        <f t="shared" si="0"/>
        <v>528.6</v>
      </c>
      <c r="D17" s="123">
        <v>449.3</v>
      </c>
      <c r="E17" s="100">
        <v>79.3</v>
      </c>
      <c r="F17" s="100">
        <f t="shared" si="1"/>
        <v>451.5</v>
      </c>
      <c r="G17" s="71">
        <v>367.2</v>
      </c>
      <c r="H17" s="71">
        <v>84.3</v>
      </c>
    </row>
    <row r="18" spans="1:8" ht="12.75">
      <c r="A18" s="72">
        <v>8</v>
      </c>
      <c r="B18" s="72" t="s">
        <v>320</v>
      </c>
      <c r="C18" s="100">
        <f t="shared" si="0"/>
        <v>1369.8999999999999</v>
      </c>
      <c r="D18" s="123">
        <v>1280.6</v>
      </c>
      <c r="E18" s="100">
        <v>89.3</v>
      </c>
      <c r="F18" s="100">
        <f t="shared" si="1"/>
        <v>1891.7</v>
      </c>
      <c r="G18" s="71">
        <v>1796.7</v>
      </c>
      <c r="H18" s="71">
        <v>95</v>
      </c>
    </row>
    <row r="19" spans="1:8" ht="12.75">
      <c r="A19" s="72">
        <v>9</v>
      </c>
      <c r="B19" s="72" t="s">
        <v>321</v>
      </c>
      <c r="C19" s="100">
        <f t="shared" si="0"/>
        <v>1042.6</v>
      </c>
      <c r="D19" s="123">
        <v>991.6</v>
      </c>
      <c r="E19" s="100">
        <v>51</v>
      </c>
      <c r="F19" s="100">
        <f t="shared" si="1"/>
        <v>1245</v>
      </c>
      <c r="G19" s="71">
        <v>1190.8</v>
      </c>
      <c r="H19" s="71">
        <v>54.2</v>
      </c>
    </row>
    <row r="20" spans="1:8" ht="12.75">
      <c r="A20" s="72">
        <v>10</v>
      </c>
      <c r="B20" s="72" t="s">
        <v>322</v>
      </c>
      <c r="C20" s="100">
        <f t="shared" si="0"/>
        <v>2599.7999999999997</v>
      </c>
      <c r="D20" s="123">
        <v>2511.1</v>
      </c>
      <c r="E20" s="100">
        <v>88.7</v>
      </c>
      <c r="F20" s="100">
        <f t="shared" si="1"/>
        <v>2927.3</v>
      </c>
      <c r="G20" s="71">
        <v>2832.9</v>
      </c>
      <c r="H20" s="71">
        <v>94.4</v>
      </c>
    </row>
    <row r="21" spans="1:8" ht="12.75">
      <c r="A21" s="72">
        <v>11</v>
      </c>
      <c r="B21" s="72" t="s">
        <v>323</v>
      </c>
      <c r="C21" s="100">
        <f t="shared" si="0"/>
        <v>687.2</v>
      </c>
      <c r="D21" s="123">
        <v>603.6</v>
      </c>
      <c r="E21" s="100">
        <v>83.6</v>
      </c>
      <c r="F21" s="100">
        <f t="shared" si="1"/>
        <v>1060.7</v>
      </c>
      <c r="G21" s="71">
        <v>971.8</v>
      </c>
      <c r="H21" s="71">
        <v>88.9</v>
      </c>
    </row>
    <row r="22" spans="1:8" ht="12.75">
      <c r="A22" s="72">
        <v>12</v>
      </c>
      <c r="B22" s="72" t="s">
        <v>324</v>
      </c>
      <c r="C22" s="100">
        <f t="shared" si="0"/>
        <v>1000.1</v>
      </c>
      <c r="D22" s="123">
        <v>962.9</v>
      </c>
      <c r="E22" s="100">
        <v>37.2</v>
      </c>
      <c r="F22" s="100">
        <f t="shared" si="1"/>
        <v>1046.3</v>
      </c>
      <c r="G22" s="71">
        <v>1006.7</v>
      </c>
      <c r="H22" s="71">
        <v>39.6</v>
      </c>
    </row>
    <row r="23" spans="1:8" ht="12.75">
      <c r="A23" s="72">
        <v>13</v>
      </c>
      <c r="B23" s="72" t="s">
        <v>325</v>
      </c>
      <c r="C23" s="100">
        <f t="shared" si="0"/>
        <v>2344.5</v>
      </c>
      <c r="D23" s="123">
        <v>2322</v>
      </c>
      <c r="E23" s="100">
        <v>22.5</v>
      </c>
      <c r="F23" s="100">
        <f t="shared" si="1"/>
        <v>2704.3</v>
      </c>
      <c r="G23" s="71">
        <v>2680.4</v>
      </c>
      <c r="H23" s="71">
        <v>23.9</v>
      </c>
    </row>
    <row r="24" spans="1:8" ht="12.75">
      <c r="A24" s="72">
        <v>14</v>
      </c>
      <c r="B24" s="72" t="s">
        <v>326</v>
      </c>
      <c r="C24" s="100">
        <f t="shared" si="0"/>
        <v>149.5</v>
      </c>
      <c r="D24" s="123"/>
      <c r="E24" s="100">
        <v>149.5</v>
      </c>
      <c r="F24" s="100">
        <f t="shared" si="1"/>
        <v>159</v>
      </c>
      <c r="G24" s="71"/>
      <c r="H24" s="71">
        <v>159</v>
      </c>
    </row>
    <row r="25" spans="1:8" s="103" customFormat="1" ht="12">
      <c r="A25" s="282" t="s">
        <v>327</v>
      </c>
      <c r="B25" s="283"/>
      <c r="C25" s="101">
        <f>SUM(C11:C24)</f>
        <v>19613.5</v>
      </c>
      <c r="D25" s="102">
        <f>SUM(D6:D24)</f>
        <v>18741</v>
      </c>
      <c r="E25" s="102">
        <f>SUM(E6:E24)</f>
        <v>872.5000000000001</v>
      </c>
      <c r="F25" s="102">
        <f>SUM(F11:F24)</f>
        <v>22349.8</v>
      </c>
      <c r="G25" s="102">
        <f>SUM(G6:G24)</f>
        <v>21422.000000000004</v>
      </c>
      <c r="H25" s="102">
        <f>SUM(H6:H24)</f>
        <v>927.8</v>
      </c>
    </row>
  </sheetData>
  <mergeCells count="15">
    <mergeCell ref="D1:E1"/>
    <mergeCell ref="G1:H1"/>
    <mergeCell ref="D2:E2"/>
    <mergeCell ref="G2:H2"/>
    <mergeCell ref="D8:H8"/>
    <mergeCell ref="D9:E9"/>
    <mergeCell ref="G9:H9"/>
    <mergeCell ref="G3:H3"/>
    <mergeCell ref="D4:E4"/>
    <mergeCell ref="G4:H4"/>
    <mergeCell ref="A6:H6"/>
    <mergeCell ref="A25:B2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6" sqref="A6:E6"/>
    </sheetView>
  </sheetViews>
  <sheetFormatPr defaultColWidth="9.00390625" defaultRowHeight="12.75"/>
  <cols>
    <col min="1" max="1" width="4.75390625" style="2" customWidth="1"/>
    <col min="2" max="2" width="18.00390625" style="2" customWidth="1"/>
    <col min="3" max="3" width="40.625" style="2" customWidth="1"/>
    <col min="4" max="4" width="9.75390625" style="2" customWidth="1"/>
    <col min="5" max="5" width="8.125" style="2" customWidth="1"/>
    <col min="6" max="16384" width="9.125" style="2" customWidth="1"/>
  </cols>
  <sheetData>
    <row r="1" spans="1:5" s="3" customFormat="1" ht="17.25" customHeight="1">
      <c r="A1" s="1"/>
      <c r="B1" s="56"/>
      <c r="C1" s="56"/>
      <c r="D1" s="56"/>
      <c r="E1" s="56" t="s">
        <v>49</v>
      </c>
    </row>
    <row r="2" spans="1:5" s="3" customFormat="1" ht="12.75">
      <c r="A2" s="1"/>
      <c r="B2" s="56"/>
      <c r="C2" s="56"/>
      <c r="D2" s="56"/>
      <c r="E2" s="56" t="s">
        <v>234</v>
      </c>
    </row>
    <row r="3" spans="1:5" s="3" customFormat="1" ht="12.75">
      <c r="A3" s="1"/>
      <c r="B3" s="56"/>
      <c r="C3" s="56"/>
      <c r="D3" s="56"/>
      <c r="E3" s="56" t="s">
        <v>56</v>
      </c>
    </row>
    <row r="4" spans="1:5" s="3" customFormat="1" ht="12.75">
      <c r="A4" s="1"/>
      <c r="B4" s="56"/>
      <c r="C4" s="56"/>
      <c r="D4" s="56"/>
      <c r="E4" s="56" t="s">
        <v>433</v>
      </c>
    </row>
    <row r="5" ht="23.25" customHeight="1">
      <c r="C5" s="84" t="s">
        <v>253</v>
      </c>
    </row>
    <row r="6" spans="1:5" ht="42" customHeight="1">
      <c r="A6" s="242" t="s">
        <v>494</v>
      </c>
      <c r="B6" s="242"/>
      <c r="C6" s="242"/>
      <c r="D6" s="242"/>
      <c r="E6" s="242"/>
    </row>
    <row r="7" spans="1:5" ht="30.75" customHeight="1">
      <c r="A7" s="243" t="s">
        <v>254</v>
      </c>
      <c r="B7" s="243" t="s">
        <v>255</v>
      </c>
      <c r="C7" s="246" t="s">
        <v>256</v>
      </c>
      <c r="D7" s="247" t="s">
        <v>257</v>
      </c>
      <c r="E7" s="248"/>
    </row>
    <row r="8" spans="1:5" ht="39" customHeight="1">
      <c r="A8" s="244"/>
      <c r="B8" s="245"/>
      <c r="C8" s="245"/>
      <c r="D8" s="68" t="s">
        <v>258</v>
      </c>
      <c r="E8" s="68" t="s">
        <v>259</v>
      </c>
    </row>
    <row r="9" spans="1:5" ht="11.25">
      <c r="A9" s="13">
        <v>182</v>
      </c>
      <c r="B9" s="85" t="s">
        <v>66</v>
      </c>
      <c r="C9" s="13" t="s">
        <v>67</v>
      </c>
      <c r="D9" s="13">
        <v>55</v>
      </c>
      <c r="E9" s="13">
        <v>10</v>
      </c>
    </row>
    <row r="10" spans="1:5" ht="15" customHeight="1">
      <c r="A10" s="13">
        <v>182</v>
      </c>
      <c r="B10" s="85" t="s">
        <v>207</v>
      </c>
      <c r="C10" s="68" t="s">
        <v>260</v>
      </c>
      <c r="D10" s="13">
        <v>90</v>
      </c>
      <c r="E10" s="13"/>
    </row>
    <row r="11" spans="1:5" ht="11.25">
      <c r="A11" s="13">
        <v>182</v>
      </c>
      <c r="B11" s="85" t="s">
        <v>206</v>
      </c>
      <c r="C11" s="13" t="s">
        <v>184</v>
      </c>
      <c r="D11" s="13">
        <v>30</v>
      </c>
      <c r="E11" s="13">
        <v>30</v>
      </c>
    </row>
    <row r="12" spans="1:5" ht="11.25">
      <c r="A12" s="13">
        <v>182</v>
      </c>
      <c r="B12" s="85" t="s">
        <v>261</v>
      </c>
      <c r="C12" s="13" t="s">
        <v>262</v>
      </c>
      <c r="D12" s="13"/>
      <c r="E12" s="13">
        <v>100</v>
      </c>
    </row>
    <row r="13" spans="1:5" ht="11.25">
      <c r="A13" s="13">
        <v>182</v>
      </c>
      <c r="B13" s="85" t="s">
        <v>230</v>
      </c>
      <c r="C13" s="13" t="s">
        <v>231</v>
      </c>
      <c r="D13" s="13"/>
      <c r="E13" s="13">
        <v>100</v>
      </c>
    </row>
    <row r="14" spans="1:5" ht="11.25">
      <c r="A14" s="13">
        <v>182</v>
      </c>
      <c r="B14" s="85" t="s">
        <v>263</v>
      </c>
      <c r="C14" s="13" t="s">
        <v>264</v>
      </c>
      <c r="D14" s="13">
        <v>100</v>
      </c>
      <c r="E14" s="13"/>
    </row>
    <row r="15" spans="1:5" ht="22.5">
      <c r="A15" s="13">
        <v>182</v>
      </c>
      <c r="B15" s="85" t="s">
        <v>188</v>
      </c>
      <c r="C15" s="68" t="s">
        <v>265</v>
      </c>
      <c r="D15" s="13">
        <v>100</v>
      </c>
      <c r="E15" s="13"/>
    </row>
    <row r="16" spans="1:5" ht="22.5">
      <c r="A16" s="13">
        <v>182</v>
      </c>
      <c r="B16" s="85" t="s">
        <v>218</v>
      </c>
      <c r="C16" s="68" t="s">
        <v>219</v>
      </c>
      <c r="D16" s="13">
        <v>100</v>
      </c>
      <c r="E16" s="13"/>
    </row>
    <row r="17" spans="1:5" ht="45">
      <c r="A17" s="13">
        <v>182</v>
      </c>
      <c r="B17" s="85" t="s">
        <v>228</v>
      </c>
      <c r="C17" s="68" t="s">
        <v>266</v>
      </c>
      <c r="D17" s="13">
        <v>100</v>
      </c>
      <c r="E17" s="13"/>
    </row>
    <row r="18" spans="1:5" ht="45">
      <c r="A18" s="13">
        <v>182</v>
      </c>
      <c r="B18" s="85" t="s">
        <v>217</v>
      </c>
      <c r="C18" s="68" t="s">
        <v>267</v>
      </c>
      <c r="D18" s="13">
        <v>100</v>
      </c>
      <c r="E18" s="13"/>
    </row>
    <row r="19" spans="1:5" ht="56.25">
      <c r="A19" s="13">
        <v>182</v>
      </c>
      <c r="B19" s="85" t="s">
        <v>460</v>
      </c>
      <c r="C19" s="68" t="s">
        <v>461</v>
      </c>
      <c r="D19" s="13">
        <v>100</v>
      </c>
      <c r="E19" s="13"/>
    </row>
    <row r="20" spans="1:5" ht="48" customHeight="1">
      <c r="A20" s="13">
        <v>163</v>
      </c>
      <c r="B20" s="85" t="s">
        <v>242</v>
      </c>
      <c r="C20" s="68" t="s">
        <v>268</v>
      </c>
      <c r="D20" s="13">
        <v>100</v>
      </c>
      <c r="E20" s="13"/>
    </row>
    <row r="21" spans="1:5" ht="54.75" customHeight="1">
      <c r="A21" s="13">
        <v>163</v>
      </c>
      <c r="B21" s="85" t="s">
        <v>244</v>
      </c>
      <c r="C21" s="86" t="s">
        <v>269</v>
      </c>
      <c r="D21" s="13">
        <v>50</v>
      </c>
      <c r="E21" s="13">
        <v>50</v>
      </c>
    </row>
    <row r="22" spans="1:5" ht="54.75" customHeight="1">
      <c r="A22" s="13">
        <v>163</v>
      </c>
      <c r="B22" s="85" t="s">
        <v>295</v>
      </c>
      <c r="C22" s="86" t="s">
        <v>367</v>
      </c>
      <c r="D22" s="13">
        <v>100</v>
      </c>
      <c r="E22" s="13"/>
    </row>
    <row r="23" spans="1:5" ht="37.5" customHeight="1">
      <c r="A23" s="13">
        <v>163</v>
      </c>
      <c r="B23" s="85" t="s">
        <v>186</v>
      </c>
      <c r="C23" s="86" t="s">
        <v>270</v>
      </c>
      <c r="D23" s="13">
        <v>100</v>
      </c>
      <c r="E23" s="13"/>
    </row>
    <row r="24" spans="1:5" ht="45">
      <c r="A24" s="13">
        <v>163</v>
      </c>
      <c r="B24" s="85" t="s">
        <v>208</v>
      </c>
      <c r="C24" s="86" t="s">
        <v>271</v>
      </c>
      <c r="D24" s="13">
        <v>100</v>
      </c>
      <c r="E24" s="13"/>
    </row>
    <row r="25" spans="1:5" ht="42.75" customHeight="1">
      <c r="A25" s="13">
        <v>163</v>
      </c>
      <c r="B25" s="85" t="s">
        <v>246</v>
      </c>
      <c r="C25" s="86" t="s">
        <v>272</v>
      </c>
      <c r="D25" s="13">
        <v>100</v>
      </c>
      <c r="E25" s="13"/>
    </row>
    <row r="26" spans="1:5" ht="35.25" customHeight="1">
      <c r="A26" s="13">
        <v>163</v>
      </c>
      <c r="B26" s="85" t="s">
        <v>462</v>
      </c>
      <c r="C26" s="86" t="s">
        <v>297</v>
      </c>
      <c r="D26" s="13">
        <v>50</v>
      </c>
      <c r="E26" s="13">
        <v>50</v>
      </c>
    </row>
    <row r="27" spans="1:5" ht="33.75" customHeight="1">
      <c r="A27" s="13">
        <v>163</v>
      </c>
      <c r="B27" s="85" t="s">
        <v>209</v>
      </c>
      <c r="C27" s="86" t="s">
        <v>273</v>
      </c>
      <c r="D27" s="13">
        <v>100</v>
      </c>
      <c r="E27" s="13"/>
    </row>
    <row r="28" spans="1:5" ht="33" customHeight="1">
      <c r="A28" s="13">
        <v>163</v>
      </c>
      <c r="B28" s="85" t="s">
        <v>274</v>
      </c>
      <c r="C28" s="86" t="s">
        <v>275</v>
      </c>
      <c r="D28" s="13">
        <v>100</v>
      </c>
      <c r="E28" s="13"/>
    </row>
    <row r="29" spans="1:5" ht="22.5" customHeight="1">
      <c r="A29" s="13">
        <v>163</v>
      </c>
      <c r="B29" s="85" t="s">
        <v>463</v>
      </c>
      <c r="C29" s="86" t="s">
        <v>276</v>
      </c>
      <c r="D29" s="13">
        <v>100</v>
      </c>
      <c r="E29" s="13"/>
    </row>
    <row r="30" spans="1:5" ht="22.5">
      <c r="A30" s="87" t="s">
        <v>277</v>
      </c>
      <c r="B30" s="85" t="s">
        <v>278</v>
      </c>
      <c r="C30" s="86" t="s">
        <v>279</v>
      </c>
      <c r="D30" s="13">
        <v>100</v>
      </c>
      <c r="E30" s="13"/>
    </row>
    <row r="31" spans="1:5" ht="33.75">
      <c r="A31" s="87" t="s">
        <v>277</v>
      </c>
      <c r="B31" s="85" t="s">
        <v>246</v>
      </c>
      <c r="C31" s="86" t="s">
        <v>247</v>
      </c>
      <c r="D31" s="13">
        <v>100</v>
      </c>
      <c r="E31" s="13"/>
    </row>
    <row r="32" spans="1:5" ht="37.5" customHeight="1">
      <c r="A32" s="87" t="s">
        <v>277</v>
      </c>
      <c r="B32" s="85" t="s">
        <v>210</v>
      </c>
      <c r="C32" s="86" t="s">
        <v>280</v>
      </c>
      <c r="D32" s="13">
        <v>100</v>
      </c>
      <c r="E32" s="13"/>
    </row>
    <row r="33" spans="1:5" ht="13.5" customHeight="1">
      <c r="A33" s="87" t="s">
        <v>277</v>
      </c>
      <c r="B33" s="85" t="s">
        <v>464</v>
      </c>
      <c r="C33" s="86" t="s">
        <v>465</v>
      </c>
      <c r="D33" s="13">
        <v>100</v>
      </c>
      <c r="E33" s="13"/>
    </row>
    <row r="34" spans="1:5" s="12" customFormat="1" ht="22.5">
      <c r="A34" s="87" t="s">
        <v>281</v>
      </c>
      <c r="B34" s="85" t="s">
        <v>282</v>
      </c>
      <c r="C34" s="68" t="s">
        <v>283</v>
      </c>
      <c r="D34" s="13">
        <v>100</v>
      </c>
      <c r="E34" s="54"/>
    </row>
    <row r="35" spans="1:5" ht="25.5" customHeight="1">
      <c r="A35" s="87" t="s">
        <v>153</v>
      </c>
      <c r="B35" s="85" t="s">
        <v>246</v>
      </c>
      <c r="C35" s="86" t="s">
        <v>247</v>
      </c>
      <c r="D35" s="13">
        <v>100</v>
      </c>
      <c r="E35" s="13"/>
    </row>
    <row r="36" spans="1:5" ht="22.5">
      <c r="A36" s="87" t="s">
        <v>284</v>
      </c>
      <c r="B36" s="85" t="s">
        <v>214</v>
      </c>
      <c r="C36" s="68" t="s">
        <v>215</v>
      </c>
      <c r="D36" s="13">
        <v>100</v>
      </c>
      <c r="E36" s="13"/>
    </row>
    <row r="37" spans="1:5" ht="33.75">
      <c r="A37" s="87" t="s">
        <v>159</v>
      </c>
      <c r="B37" s="85" t="s">
        <v>246</v>
      </c>
      <c r="C37" s="86" t="s">
        <v>247</v>
      </c>
      <c r="D37" s="13">
        <v>100</v>
      </c>
      <c r="E37" s="13"/>
    </row>
    <row r="38" spans="1:5" ht="22.5">
      <c r="A38" s="87" t="s">
        <v>466</v>
      </c>
      <c r="B38" s="85" t="s">
        <v>216</v>
      </c>
      <c r="C38" s="86" t="s">
        <v>467</v>
      </c>
      <c r="D38" s="13">
        <v>100</v>
      </c>
      <c r="E38" s="13"/>
    </row>
    <row r="39" spans="1:5" ht="33.75">
      <c r="A39" s="87" t="s">
        <v>285</v>
      </c>
      <c r="B39" s="85" t="s">
        <v>216</v>
      </c>
      <c r="C39" s="68" t="s">
        <v>286</v>
      </c>
      <c r="D39" s="13">
        <v>100</v>
      </c>
      <c r="E39" s="13"/>
    </row>
    <row r="40" spans="1:5" ht="22.5">
      <c r="A40" s="87" t="s">
        <v>285</v>
      </c>
      <c r="B40" s="85" t="s">
        <v>214</v>
      </c>
      <c r="C40" s="68" t="s">
        <v>215</v>
      </c>
      <c r="D40" s="13">
        <v>100</v>
      </c>
      <c r="E40" s="13"/>
    </row>
    <row r="41" spans="1:5" ht="22.5">
      <c r="A41" s="87" t="s">
        <v>285</v>
      </c>
      <c r="B41" s="85" t="s">
        <v>210</v>
      </c>
      <c r="C41" s="68" t="s">
        <v>468</v>
      </c>
      <c r="D41" s="13">
        <v>100</v>
      </c>
      <c r="E41" s="13"/>
    </row>
    <row r="42" spans="1:5" ht="26.25" customHeight="1">
      <c r="A42" s="87" t="s">
        <v>287</v>
      </c>
      <c r="B42" s="85" t="s">
        <v>213</v>
      </c>
      <c r="C42" s="68" t="s">
        <v>288</v>
      </c>
      <c r="D42" s="13">
        <v>100</v>
      </c>
      <c r="E42" s="13"/>
    </row>
    <row r="43" spans="1:5" ht="33.75">
      <c r="A43" s="13">
        <v>188</v>
      </c>
      <c r="B43" s="85" t="s">
        <v>289</v>
      </c>
      <c r="C43" s="86" t="s">
        <v>280</v>
      </c>
      <c r="D43" s="13">
        <v>100</v>
      </c>
      <c r="E43" s="13"/>
    </row>
    <row r="44" spans="1:5" ht="22.5">
      <c r="A44" s="13">
        <v>188</v>
      </c>
      <c r="B44" s="85" t="s">
        <v>211</v>
      </c>
      <c r="C44" s="68" t="s">
        <v>212</v>
      </c>
      <c r="D44" s="13">
        <v>100</v>
      </c>
      <c r="E44" s="13"/>
    </row>
    <row r="45" spans="1:5" ht="11.25">
      <c r="A45" s="13">
        <v>188</v>
      </c>
      <c r="B45" s="85" t="s">
        <v>282</v>
      </c>
      <c r="C45" s="13" t="s">
        <v>283</v>
      </c>
      <c r="D45" s="13">
        <v>100</v>
      </c>
      <c r="E45" s="13"/>
    </row>
    <row r="46" spans="1:5" ht="37.5" customHeight="1">
      <c r="A46" s="13">
        <v>322</v>
      </c>
      <c r="B46" s="85" t="s">
        <v>229</v>
      </c>
      <c r="C46" s="68" t="s">
        <v>290</v>
      </c>
      <c r="D46" s="13">
        <v>100</v>
      </c>
      <c r="E46" s="13"/>
    </row>
    <row r="47" spans="1:5" ht="11.25">
      <c r="A47" s="13">
        <v>498</v>
      </c>
      <c r="B47" s="85" t="s">
        <v>204</v>
      </c>
      <c r="C47" s="13" t="s">
        <v>205</v>
      </c>
      <c r="D47" s="13">
        <v>40</v>
      </c>
      <c r="E47" s="13"/>
    </row>
    <row r="48" spans="1:5" ht="22.5">
      <c r="A48" s="13">
        <v>498</v>
      </c>
      <c r="B48" s="85" t="s">
        <v>469</v>
      </c>
      <c r="C48" s="68" t="s">
        <v>470</v>
      </c>
      <c r="D48" s="13">
        <v>100</v>
      </c>
      <c r="E48" s="13"/>
    </row>
    <row r="49" spans="1:5" ht="33.75">
      <c r="A49" s="87" t="s">
        <v>471</v>
      </c>
      <c r="B49" s="85" t="s">
        <v>472</v>
      </c>
      <c r="C49" s="86" t="s">
        <v>473</v>
      </c>
      <c r="D49" s="13">
        <v>100</v>
      </c>
      <c r="E49" s="13"/>
    </row>
    <row r="50" spans="1:5" ht="33.75">
      <c r="A50" s="87" t="s">
        <v>474</v>
      </c>
      <c r="B50" s="85" t="s">
        <v>210</v>
      </c>
      <c r="C50" s="86" t="s">
        <v>280</v>
      </c>
      <c r="D50" s="13">
        <v>100</v>
      </c>
      <c r="E50" s="13"/>
    </row>
  </sheetData>
  <mergeCells count="5">
    <mergeCell ref="A6:E6"/>
    <mergeCell ref="A7:A8"/>
    <mergeCell ref="B7:B8"/>
    <mergeCell ref="C7:C8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22">
      <selection activeCell="C15" sqref="C15"/>
    </sheetView>
  </sheetViews>
  <sheetFormatPr defaultColWidth="9.00390625" defaultRowHeight="12.75"/>
  <cols>
    <col min="1" max="1" width="5.875" style="2" customWidth="1"/>
    <col min="2" max="2" width="20.00390625" style="2" customWidth="1"/>
    <col min="3" max="3" width="61.875" style="2" customWidth="1"/>
    <col min="4" max="16384" width="9.125" style="2" customWidth="1"/>
  </cols>
  <sheetData>
    <row r="1" spans="1:3" s="3" customFormat="1" ht="17.25" customHeight="1">
      <c r="A1" s="1"/>
      <c r="B1" s="56"/>
      <c r="C1" s="56" t="s">
        <v>50</v>
      </c>
    </row>
    <row r="2" spans="1:3" s="3" customFormat="1" ht="12.75">
      <c r="A2" s="1"/>
      <c r="B2" s="56"/>
      <c r="C2" s="56" t="s">
        <v>234</v>
      </c>
    </row>
    <row r="3" spans="1:3" s="3" customFormat="1" ht="12.75">
      <c r="A3" s="1"/>
      <c r="B3" s="56"/>
      <c r="C3" s="56" t="s">
        <v>56</v>
      </c>
    </row>
    <row r="4" spans="1:3" s="3" customFormat="1" ht="12.75">
      <c r="A4" s="1"/>
      <c r="B4" s="56"/>
      <c r="C4" s="56" t="s">
        <v>433</v>
      </c>
    </row>
    <row r="5" spans="1:3" ht="15.75" customHeight="1">
      <c r="A5" s="249" t="s">
        <v>291</v>
      </c>
      <c r="B5" s="249"/>
      <c r="C5" s="249"/>
    </row>
    <row r="6" spans="1:3" ht="42.75">
      <c r="A6" s="50" t="s">
        <v>254</v>
      </c>
      <c r="B6" s="21" t="s">
        <v>292</v>
      </c>
      <c r="C6" s="54" t="s">
        <v>293</v>
      </c>
    </row>
    <row r="7" spans="1:3" ht="11.25">
      <c r="A7" s="88" t="s">
        <v>277</v>
      </c>
      <c r="B7" s="89"/>
      <c r="C7" s="90" t="s">
        <v>475</v>
      </c>
    </row>
    <row r="8" spans="1:3" ht="14.25" customHeight="1">
      <c r="A8" s="87" t="s">
        <v>277</v>
      </c>
      <c r="B8" s="85" t="s">
        <v>278</v>
      </c>
      <c r="C8" s="86" t="s">
        <v>279</v>
      </c>
    </row>
    <row r="9" spans="1:3" ht="22.5">
      <c r="A9" s="87" t="s">
        <v>277</v>
      </c>
      <c r="B9" s="85" t="s">
        <v>246</v>
      </c>
      <c r="C9" s="86" t="s">
        <v>247</v>
      </c>
    </row>
    <row r="10" spans="1:3" ht="23.25" customHeight="1">
      <c r="A10" s="87" t="s">
        <v>277</v>
      </c>
      <c r="B10" s="85" t="s">
        <v>210</v>
      </c>
      <c r="C10" s="86" t="s">
        <v>280</v>
      </c>
    </row>
    <row r="11" spans="1:3" ht="15.75" customHeight="1">
      <c r="A11" s="87" t="s">
        <v>277</v>
      </c>
      <c r="B11" s="85" t="s">
        <v>464</v>
      </c>
      <c r="C11" s="86" t="s">
        <v>465</v>
      </c>
    </row>
    <row r="12" spans="1:3" ht="10.5" customHeight="1">
      <c r="A12" s="87" t="s">
        <v>277</v>
      </c>
      <c r="B12" s="85" t="s">
        <v>476</v>
      </c>
      <c r="C12" s="86" t="s">
        <v>477</v>
      </c>
    </row>
    <row r="13" spans="1:3" ht="23.25" customHeight="1">
      <c r="A13" s="87" t="s">
        <v>277</v>
      </c>
      <c r="B13" s="85" t="s">
        <v>220</v>
      </c>
      <c r="C13" s="86" t="s">
        <v>478</v>
      </c>
    </row>
    <row r="14" spans="1:3" ht="13.5" customHeight="1">
      <c r="A14" s="87" t="s">
        <v>277</v>
      </c>
      <c r="B14" s="85" t="s">
        <v>479</v>
      </c>
      <c r="C14" s="86" t="s">
        <v>480</v>
      </c>
    </row>
    <row r="15" spans="1:3" ht="17.25" customHeight="1">
      <c r="A15" s="54">
        <v>163</v>
      </c>
      <c r="B15" s="89" t="s">
        <v>294</v>
      </c>
      <c r="C15" s="50" t="s">
        <v>548</v>
      </c>
    </row>
    <row r="16" spans="1:3" ht="34.5" customHeight="1">
      <c r="A16" s="13">
        <v>163</v>
      </c>
      <c r="B16" s="85" t="s">
        <v>242</v>
      </c>
      <c r="C16" s="68" t="s">
        <v>534</v>
      </c>
    </row>
    <row r="17" spans="1:3" ht="49.5" customHeight="1">
      <c r="A17" s="13">
        <v>163</v>
      </c>
      <c r="B17" s="85" t="s">
        <v>244</v>
      </c>
      <c r="C17" s="86" t="s">
        <v>535</v>
      </c>
    </row>
    <row r="18" spans="1:3" ht="63.75" customHeight="1">
      <c r="A18" s="13">
        <v>163</v>
      </c>
      <c r="B18" s="85" t="s">
        <v>295</v>
      </c>
      <c r="C18" s="86" t="s">
        <v>296</v>
      </c>
    </row>
    <row r="19" spans="1:3" ht="25.5" customHeight="1">
      <c r="A19" s="13">
        <v>163</v>
      </c>
      <c r="B19" s="85" t="s">
        <v>186</v>
      </c>
      <c r="C19" s="86" t="s">
        <v>270</v>
      </c>
    </row>
    <row r="20" spans="1:3" ht="33.75">
      <c r="A20" s="13">
        <v>163</v>
      </c>
      <c r="B20" s="85" t="s">
        <v>208</v>
      </c>
      <c r="C20" s="86" t="s">
        <v>271</v>
      </c>
    </row>
    <row r="21" spans="1:3" ht="30" customHeight="1">
      <c r="A21" s="13">
        <v>163</v>
      </c>
      <c r="B21" s="85" t="s">
        <v>246</v>
      </c>
      <c r="C21" s="86" t="s">
        <v>272</v>
      </c>
    </row>
    <row r="22" spans="1:3" ht="33.75" customHeight="1">
      <c r="A22" s="13">
        <v>163</v>
      </c>
      <c r="B22" s="85" t="s">
        <v>209</v>
      </c>
      <c r="C22" s="86" t="s">
        <v>273</v>
      </c>
    </row>
    <row r="23" spans="1:3" ht="36.75" customHeight="1">
      <c r="A23" s="13">
        <v>163</v>
      </c>
      <c r="B23" s="85" t="s">
        <v>274</v>
      </c>
      <c r="C23" s="86" t="s">
        <v>275</v>
      </c>
    </row>
    <row r="24" spans="1:3" ht="24.75" customHeight="1">
      <c r="A24" s="13">
        <v>163</v>
      </c>
      <c r="B24" s="85" t="s">
        <v>462</v>
      </c>
      <c r="C24" s="86" t="s">
        <v>297</v>
      </c>
    </row>
    <row r="25" spans="1:3" ht="31.5" customHeight="1">
      <c r="A25" s="13">
        <v>163</v>
      </c>
      <c r="B25" s="85" t="s">
        <v>463</v>
      </c>
      <c r="C25" s="86" t="s">
        <v>276</v>
      </c>
    </row>
    <row r="26" spans="1:3" ht="31.5" customHeight="1">
      <c r="A26" s="13">
        <v>163</v>
      </c>
      <c r="B26" s="85" t="s">
        <v>476</v>
      </c>
      <c r="C26" s="86" t="s">
        <v>477</v>
      </c>
    </row>
    <row r="27" spans="1:3" ht="20.25" customHeight="1">
      <c r="A27" s="88" t="s">
        <v>428</v>
      </c>
      <c r="B27" s="85"/>
      <c r="C27" s="90" t="s">
        <v>432</v>
      </c>
    </row>
    <row r="28" spans="1:3" ht="23.25" customHeight="1">
      <c r="A28" s="87" t="s">
        <v>428</v>
      </c>
      <c r="B28" s="85" t="s">
        <v>282</v>
      </c>
      <c r="C28" s="86" t="s">
        <v>283</v>
      </c>
    </row>
    <row r="29" spans="1:3" ht="12.75" customHeight="1">
      <c r="A29" s="87" t="s">
        <v>428</v>
      </c>
      <c r="B29" s="85" t="s">
        <v>476</v>
      </c>
      <c r="C29" s="86" t="s">
        <v>477</v>
      </c>
    </row>
    <row r="30" spans="1:3" s="12" customFormat="1" ht="18" customHeight="1">
      <c r="A30" s="88" t="s">
        <v>153</v>
      </c>
      <c r="B30" s="91"/>
      <c r="C30" s="90" t="s">
        <v>298</v>
      </c>
    </row>
    <row r="31" spans="1:3" ht="32.25" customHeight="1">
      <c r="A31" s="87" t="s">
        <v>153</v>
      </c>
      <c r="B31" s="85" t="s">
        <v>246</v>
      </c>
      <c r="C31" s="86" t="s">
        <v>247</v>
      </c>
    </row>
    <row r="32" spans="1:3" ht="15.75" customHeight="1">
      <c r="A32" s="87" t="s">
        <v>153</v>
      </c>
      <c r="B32" s="85" t="s">
        <v>476</v>
      </c>
      <c r="C32" s="86" t="s">
        <v>477</v>
      </c>
    </row>
    <row r="33" spans="1:3" ht="11.25">
      <c r="A33" s="88" t="s">
        <v>159</v>
      </c>
      <c r="B33" s="85"/>
      <c r="C33" s="54" t="s">
        <v>299</v>
      </c>
    </row>
    <row r="34" spans="1:3" ht="31.5" customHeight="1">
      <c r="A34" s="87" t="s">
        <v>159</v>
      </c>
      <c r="B34" s="85" t="s">
        <v>246</v>
      </c>
      <c r="C34" s="86" t="s">
        <v>247</v>
      </c>
    </row>
    <row r="35" spans="1:3" ht="14.25" customHeight="1">
      <c r="A35" s="87" t="s">
        <v>159</v>
      </c>
      <c r="B35" s="85" t="s">
        <v>476</v>
      </c>
      <c r="C35" s="86" t="s">
        <v>477</v>
      </c>
    </row>
  </sheetData>
  <mergeCells count="1">
    <mergeCell ref="A5:C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2" sqref="C2"/>
    </sheetView>
  </sheetViews>
  <sheetFormatPr defaultColWidth="9.00390625" defaultRowHeight="12.75"/>
  <cols>
    <col min="1" max="1" width="5.875" style="3" customWidth="1"/>
    <col min="2" max="2" width="18.625" style="3" customWidth="1"/>
    <col min="3" max="3" width="77.75390625" style="3" customWidth="1"/>
    <col min="4" max="16384" width="9.125" style="3" customWidth="1"/>
  </cols>
  <sheetData>
    <row r="1" spans="1:4" ht="17.25" customHeight="1">
      <c r="A1" s="1"/>
      <c r="B1" s="56"/>
      <c r="C1" s="56" t="s">
        <v>495</v>
      </c>
      <c r="D1" s="56"/>
    </row>
    <row r="2" spans="1:4" ht="12.75">
      <c r="A2" s="1"/>
      <c r="B2" s="56"/>
      <c r="C2" s="56" t="s">
        <v>234</v>
      </c>
      <c r="D2" s="56"/>
    </row>
    <row r="3" spans="1:4" ht="12.75">
      <c r="A3" s="1"/>
      <c r="B3" s="56"/>
      <c r="C3" s="56" t="s">
        <v>56</v>
      </c>
      <c r="D3" s="56"/>
    </row>
    <row r="4" spans="1:4" ht="12.75">
      <c r="A4" s="1"/>
      <c r="B4" s="56"/>
      <c r="C4" s="56" t="s">
        <v>433</v>
      </c>
      <c r="D4" s="56"/>
    </row>
    <row r="5" spans="1:3" ht="30.75" customHeight="1">
      <c r="A5" s="242" t="s">
        <v>300</v>
      </c>
      <c r="B5" s="250"/>
      <c r="C5" s="250"/>
    </row>
    <row r="6" spans="1:3" ht="30.75" customHeight="1">
      <c r="A6" s="50" t="s">
        <v>254</v>
      </c>
      <c r="B6" s="21" t="s">
        <v>292</v>
      </c>
      <c r="C6" s="75" t="s">
        <v>293</v>
      </c>
    </row>
    <row r="7" spans="1:3" ht="14.25">
      <c r="A7" s="83">
        <v>182</v>
      </c>
      <c r="B7" s="80"/>
      <c r="C7" s="81" t="s">
        <v>301</v>
      </c>
    </row>
    <row r="8" spans="1:3" ht="12.75">
      <c r="A8" s="13">
        <v>182</v>
      </c>
      <c r="B8" s="85" t="s">
        <v>66</v>
      </c>
      <c r="C8" s="13" t="s">
        <v>67</v>
      </c>
    </row>
    <row r="9" spans="1:3" ht="12.75">
      <c r="A9" s="13">
        <v>182</v>
      </c>
      <c r="B9" s="85" t="s">
        <v>207</v>
      </c>
      <c r="C9" s="68" t="s">
        <v>260</v>
      </c>
    </row>
    <row r="10" spans="1:3" ht="12.75">
      <c r="A10" s="13">
        <v>182</v>
      </c>
      <c r="B10" s="85" t="s">
        <v>206</v>
      </c>
      <c r="C10" s="13" t="s">
        <v>184</v>
      </c>
    </row>
    <row r="11" spans="1:3" ht="12.75">
      <c r="A11" s="13">
        <v>182</v>
      </c>
      <c r="B11" s="85" t="s">
        <v>261</v>
      </c>
      <c r="C11" s="13" t="s">
        <v>262</v>
      </c>
    </row>
    <row r="12" spans="1:3" ht="12.75">
      <c r="A12" s="13">
        <v>182</v>
      </c>
      <c r="B12" s="85" t="s">
        <v>230</v>
      </c>
      <c r="C12" s="13" t="s">
        <v>231</v>
      </c>
    </row>
    <row r="13" spans="1:3" ht="12.75">
      <c r="A13" s="13">
        <v>182</v>
      </c>
      <c r="B13" s="85" t="s">
        <v>263</v>
      </c>
      <c r="C13" s="13" t="s">
        <v>264</v>
      </c>
    </row>
    <row r="14" spans="1:3" ht="12.75">
      <c r="A14" s="13">
        <v>182</v>
      </c>
      <c r="B14" s="85" t="s">
        <v>188</v>
      </c>
      <c r="C14" s="68" t="s">
        <v>265</v>
      </c>
    </row>
    <row r="15" spans="1:3" ht="15" customHeight="1">
      <c r="A15" s="13">
        <v>182</v>
      </c>
      <c r="B15" s="85" t="s">
        <v>218</v>
      </c>
      <c r="C15" s="68" t="s">
        <v>219</v>
      </c>
    </row>
    <row r="16" spans="1:3" ht="22.5">
      <c r="A16" s="13">
        <v>182</v>
      </c>
      <c r="B16" s="85" t="s">
        <v>228</v>
      </c>
      <c r="C16" s="68" t="s">
        <v>266</v>
      </c>
    </row>
    <row r="17" spans="1:3" ht="22.5">
      <c r="A17" s="13">
        <v>182</v>
      </c>
      <c r="B17" s="85" t="s">
        <v>217</v>
      </c>
      <c r="C17" s="68" t="s">
        <v>267</v>
      </c>
    </row>
    <row r="18" spans="1:3" ht="33.75">
      <c r="A18" s="13">
        <v>182</v>
      </c>
      <c r="B18" s="85" t="s">
        <v>460</v>
      </c>
      <c r="C18" s="68" t="s">
        <v>461</v>
      </c>
    </row>
    <row r="19" spans="1:3" s="6" customFormat="1" ht="12.75">
      <c r="A19" s="76" t="s">
        <v>471</v>
      </c>
      <c r="B19" s="91"/>
      <c r="C19" s="50" t="s">
        <v>481</v>
      </c>
    </row>
    <row r="20" spans="1:3" ht="22.5">
      <c r="A20" s="87" t="s">
        <v>471</v>
      </c>
      <c r="B20" s="85" t="s">
        <v>472</v>
      </c>
      <c r="C20" s="86" t="s">
        <v>473</v>
      </c>
    </row>
    <row r="21" spans="1:3" s="6" customFormat="1" ht="12.75">
      <c r="A21" s="76" t="s">
        <v>284</v>
      </c>
      <c r="B21" s="77"/>
      <c r="C21" s="80" t="s">
        <v>302</v>
      </c>
    </row>
    <row r="22" spans="1:3" ht="12.75">
      <c r="A22" s="78" t="s">
        <v>284</v>
      </c>
      <c r="B22" s="79" t="s">
        <v>214</v>
      </c>
      <c r="C22" s="69" t="s">
        <v>215</v>
      </c>
    </row>
    <row r="23" spans="1:3" s="6" customFormat="1" ht="13.5" customHeight="1">
      <c r="A23" s="76" t="s">
        <v>285</v>
      </c>
      <c r="B23" s="77"/>
      <c r="C23" s="81" t="s">
        <v>303</v>
      </c>
    </row>
    <row r="24" spans="1:3" s="6" customFormat="1" ht="13.5" customHeight="1">
      <c r="A24" s="87" t="s">
        <v>285</v>
      </c>
      <c r="B24" s="85" t="s">
        <v>216</v>
      </c>
      <c r="C24" s="68" t="s">
        <v>286</v>
      </c>
    </row>
    <row r="25" spans="1:3" s="6" customFormat="1" ht="13.5" customHeight="1">
      <c r="A25" s="87" t="s">
        <v>285</v>
      </c>
      <c r="B25" s="85" t="s">
        <v>214</v>
      </c>
      <c r="C25" s="68" t="s">
        <v>215</v>
      </c>
    </row>
    <row r="26" spans="1:3" s="6" customFormat="1" ht="13.5" customHeight="1">
      <c r="A26" s="87" t="s">
        <v>285</v>
      </c>
      <c r="B26" s="85" t="s">
        <v>210</v>
      </c>
      <c r="C26" s="68" t="s">
        <v>468</v>
      </c>
    </row>
    <row r="27" spans="1:3" s="6" customFormat="1" ht="12.75">
      <c r="A27" s="76" t="s">
        <v>287</v>
      </c>
      <c r="B27" s="82"/>
      <c r="C27" s="81" t="s">
        <v>304</v>
      </c>
    </row>
    <row r="28" spans="1:3" ht="12.75">
      <c r="A28" s="78" t="s">
        <v>287</v>
      </c>
      <c r="B28" s="79" t="s">
        <v>213</v>
      </c>
      <c r="C28" s="69" t="s">
        <v>305</v>
      </c>
    </row>
    <row r="29" spans="1:3" s="6" customFormat="1" ht="12.75">
      <c r="A29" s="80">
        <v>188</v>
      </c>
      <c r="B29" s="80"/>
      <c r="C29" s="80" t="s">
        <v>306</v>
      </c>
    </row>
    <row r="30" spans="1:3" ht="22.5">
      <c r="A30" s="13">
        <v>188</v>
      </c>
      <c r="B30" s="85" t="s">
        <v>289</v>
      </c>
      <c r="C30" s="86" t="s">
        <v>280</v>
      </c>
    </row>
    <row r="31" spans="1:3" ht="12.75">
      <c r="A31" s="13">
        <v>188</v>
      </c>
      <c r="B31" s="85" t="s">
        <v>211</v>
      </c>
      <c r="C31" s="68" t="s">
        <v>212</v>
      </c>
    </row>
    <row r="32" spans="1:3" ht="12.75">
      <c r="A32" s="13">
        <v>188</v>
      </c>
      <c r="B32" s="85" t="s">
        <v>282</v>
      </c>
      <c r="C32" s="13" t="s">
        <v>283</v>
      </c>
    </row>
    <row r="33" spans="1:3" ht="12.75">
      <c r="A33" s="80">
        <v>322</v>
      </c>
      <c r="B33" s="79"/>
      <c r="C33" s="80" t="s">
        <v>307</v>
      </c>
    </row>
    <row r="34" spans="1:3" ht="37.5" customHeight="1">
      <c r="A34" s="72">
        <v>322</v>
      </c>
      <c r="B34" s="79" t="s">
        <v>229</v>
      </c>
      <c r="C34" s="69" t="s">
        <v>290</v>
      </c>
    </row>
    <row r="35" spans="1:3" s="6" customFormat="1" ht="25.5">
      <c r="A35" s="76" t="s">
        <v>308</v>
      </c>
      <c r="B35" s="80"/>
      <c r="C35" s="81" t="s">
        <v>309</v>
      </c>
    </row>
    <row r="36" spans="1:3" ht="12.75">
      <c r="A36" s="72">
        <v>498</v>
      </c>
      <c r="B36" s="79" t="s">
        <v>204</v>
      </c>
      <c r="C36" s="72" t="s">
        <v>205</v>
      </c>
    </row>
    <row r="37" spans="1:3" ht="12.75">
      <c r="A37" s="13">
        <v>498</v>
      </c>
      <c r="B37" s="85" t="s">
        <v>469</v>
      </c>
      <c r="C37" s="68" t="s">
        <v>470</v>
      </c>
    </row>
  </sheetData>
  <mergeCells count="1">
    <mergeCell ref="A5:C5"/>
  </mergeCells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A47">
      <selection activeCell="B55" sqref="B55"/>
    </sheetView>
  </sheetViews>
  <sheetFormatPr defaultColWidth="9.00390625" defaultRowHeight="28.5" customHeight="1"/>
  <cols>
    <col min="1" max="1" width="18.75390625" style="1" customWidth="1"/>
    <col min="2" max="2" width="69.75390625" style="3" customWidth="1"/>
    <col min="3" max="3" width="11.25390625" style="7" customWidth="1"/>
    <col min="4" max="16384" width="9.125" style="3" customWidth="1"/>
  </cols>
  <sheetData>
    <row r="1" spans="2:4" ht="28.5" customHeight="1">
      <c r="B1" s="56" t="s">
        <v>33</v>
      </c>
      <c r="C1" s="56"/>
      <c r="D1" s="2"/>
    </row>
    <row r="2" spans="2:4" ht="12.75">
      <c r="B2" s="56" t="s">
        <v>234</v>
      </c>
      <c r="C2" s="56"/>
      <c r="D2" s="2"/>
    </row>
    <row r="3" spans="2:4" ht="12.75">
      <c r="B3" s="56" t="s">
        <v>56</v>
      </c>
      <c r="C3" s="56"/>
      <c r="D3" s="2"/>
    </row>
    <row r="4" spans="2:4" ht="12.75">
      <c r="B4" s="56" t="s">
        <v>433</v>
      </c>
      <c r="C4" s="56"/>
      <c r="D4" s="2"/>
    </row>
    <row r="5" spans="1:3" ht="18.75" customHeight="1">
      <c r="A5" s="251" t="s">
        <v>482</v>
      </c>
      <c r="B5" s="251"/>
      <c r="C5" s="251"/>
    </row>
    <row r="6" spans="1:3" ht="28.5" customHeight="1">
      <c r="A6" s="4" t="s">
        <v>57</v>
      </c>
      <c r="B6" s="16"/>
      <c r="C6" s="40" t="s">
        <v>235</v>
      </c>
    </row>
    <row r="7" spans="1:3" s="6" customFormat="1" ht="16.5" customHeight="1">
      <c r="A7" s="57" t="s">
        <v>58</v>
      </c>
      <c r="B7" s="58" t="s">
        <v>59</v>
      </c>
      <c r="C7" s="59">
        <f>C8+C14+C17+C20+C26+C28+C30+C33+C46</f>
        <v>50995</v>
      </c>
    </row>
    <row r="8" spans="1:3" ht="15" customHeight="1">
      <c r="A8" s="4" t="s">
        <v>60</v>
      </c>
      <c r="B8" s="60" t="s">
        <v>61</v>
      </c>
      <c r="C8" s="59">
        <f>C11</f>
        <v>38056</v>
      </c>
    </row>
    <row r="9" spans="1:3" s="6" customFormat="1" ht="15.75" customHeight="1" hidden="1">
      <c r="A9" s="57" t="s">
        <v>62</v>
      </c>
      <c r="B9" s="58" t="s">
        <v>63</v>
      </c>
      <c r="C9" s="61">
        <f>C10+C12</f>
        <v>38056</v>
      </c>
    </row>
    <row r="10" spans="1:3" ht="0.75" customHeight="1">
      <c r="A10" s="51" t="s">
        <v>64</v>
      </c>
      <c r="B10" s="62" t="s">
        <v>65</v>
      </c>
      <c r="C10" s="63"/>
    </row>
    <row r="11" spans="1:3" ht="13.5" customHeight="1">
      <c r="A11" s="4" t="s">
        <v>66</v>
      </c>
      <c r="B11" s="49" t="s">
        <v>67</v>
      </c>
      <c r="C11" s="5">
        <f>C12</f>
        <v>38056</v>
      </c>
    </row>
    <row r="12" spans="1:3" ht="21.75" customHeight="1">
      <c r="A12" s="51" t="s">
        <v>236</v>
      </c>
      <c r="B12" s="48" t="s">
        <v>237</v>
      </c>
      <c r="C12" s="64">
        <v>38056</v>
      </c>
    </row>
    <row r="13" spans="1:3" ht="28.5" customHeight="1" hidden="1">
      <c r="A13" s="51" t="s">
        <v>68</v>
      </c>
      <c r="B13" s="65" t="s">
        <v>69</v>
      </c>
      <c r="C13" s="64"/>
    </row>
    <row r="14" spans="1:3" ht="16.5" customHeight="1">
      <c r="A14" s="51" t="s">
        <v>70</v>
      </c>
      <c r="B14" s="65" t="s">
        <v>71</v>
      </c>
      <c r="C14" s="66">
        <f>C16+C15</f>
        <v>1588</v>
      </c>
    </row>
    <row r="15" spans="1:3" ht="15" customHeight="1">
      <c r="A15" s="51" t="s">
        <v>207</v>
      </c>
      <c r="B15" s="48" t="s">
        <v>72</v>
      </c>
      <c r="C15" s="63">
        <v>1579</v>
      </c>
    </row>
    <row r="16" spans="1:3" ht="15" customHeight="1">
      <c r="A16" s="51" t="s">
        <v>206</v>
      </c>
      <c r="B16" s="48" t="s">
        <v>184</v>
      </c>
      <c r="C16" s="63">
        <v>9</v>
      </c>
    </row>
    <row r="17" spans="1:3" ht="14.25" customHeight="1">
      <c r="A17" s="51" t="s">
        <v>73</v>
      </c>
      <c r="B17" s="65" t="s">
        <v>74</v>
      </c>
      <c r="C17" s="66">
        <f>C18+C19</f>
        <v>850</v>
      </c>
    </row>
    <row r="18" spans="1:3" ht="36" customHeight="1">
      <c r="A18" s="51" t="s">
        <v>238</v>
      </c>
      <c r="B18" s="48" t="s">
        <v>239</v>
      </c>
      <c r="C18" s="63">
        <v>200</v>
      </c>
    </row>
    <row r="19" spans="1:3" ht="45" customHeight="1">
      <c r="A19" s="51" t="s">
        <v>282</v>
      </c>
      <c r="B19" s="48" t="s">
        <v>240</v>
      </c>
      <c r="C19" s="63">
        <v>650</v>
      </c>
    </row>
    <row r="20" spans="1:3" ht="24.75" customHeight="1">
      <c r="A20" s="51" t="s">
        <v>187</v>
      </c>
      <c r="B20" s="65" t="s">
        <v>241</v>
      </c>
      <c r="C20" s="66">
        <f>C21+C22+C23+C24+C25</f>
        <v>6933</v>
      </c>
    </row>
    <row r="21" spans="1:3" ht="42" customHeight="1">
      <c r="A21" s="51" t="s">
        <v>242</v>
      </c>
      <c r="B21" s="65" t="s">
        <v>243</v>
      </c>
      <c r="C21" s="63">
        <v>20</v>
      </c>
    </row>
    <row r="22" spans="1:3" ht="37.5" customHeight="1">
      <c r="A22" s="51" t="s">
        <v>244</v>
      </c>
      <c r="B22" s="65" t="s">
        <v>245</v>
      </c>
      <c r="C22" s="63">
        <v>6178</v>
      </c>
    </row>
    <row r="23" spans="1:3" ht="37.5" customHeight="1">
      <c r="A23" s="51" t="s">
        <v>295</v>
      </c>
      <c r="B23" s="65" t="s">
        <v>483</v>
      </c>
      <c r="C23" s="63">
        <v>167</v>
      </c>
    </row>
    <row r="24" spans="1:3" ht="27.75" customHeight="1">
      <c r="A24" s="51" t="s">
        <v>186</v>
      </c>
      <c r="B24" s="48" t="s">
        <v>185</v>
      </c>
      <c r="C24" s="64">
        <v>500</v>
      </c>
    </row>
    <row r="25" spans="1:3" ht="24.75" customHeight="1">
      <c r="A25" s="67" t="s">
        <v>208</v>
      </c>
      <c r="B25" s="68" t="s">
        <v>484</v>
      </c>
      <c r="C25" s="63">
        <v>68</v>
      </c>
    </row>
    <row r="26" spans="1:3" ht="15.75" customHeight="1">
      <c r="A26" s="51" t="s">
        <v>202</v>
      </c>
      <c r="B26" s="65" t="s">
        <v>203</v>
      </c>
      <c r="C26" s="66">
        <f>C27</f>
        <v>218</v>
      </c>
    </row>
    <row r="27" spans="1:3" ht="18" customHeight="1">
      <c r="A27" s="51" t="s">
        <v>204</v>
      </c>
      <c r="B27" s="48" t="s">
        <v>205</v>
      </c>
      <c r="C27" s="63">
        <v>218</v>
      </c>
    </row>
    <row r="28" spans="1:3" ht="24.75" customHeight="1">
      <c r="A28" s="67" t="s">
        <v>134</v>
      </c>
      <c r="B28" s="69" t="s">
        <v>135</v>
      </c>
      <c r="C28" s="66">
        <f>C29</f>
        <v>1000</v>
      </c>
    </row>
    <row r="29" spans="1:3" ht="24.75" customHeight="1">
      <c r="A29" s="67" t="s">
        <v>246</v>
      </c>
      <c r="B29" s="68" t="s">
        <v>247</v>
      </c>
      <c r="C29" s="63">
        <v>1000</v>
      </c>
    </row>
    <row r="30" spans="1:3" ht="19.5" customHeight="1">
      <c r="A30" s="67" t="s">
        <v>175</v>
      </c>
      <c r="B30" s="69" t="s">
        <v>176</v>
      </c>
      <c r="C30" s="66">
        <f>C31+C32</f>
        <v>1650</v>
      </c>
    </row>
    <row r="31" spans="1:3" ht="14.25" customHeight="1">
      <c r="A31" s="67" t="s">
        <v>209</v>
      </c>
      <c r="B31" s="68" t="s">
        <v>485</v>
      </c>
      <c r="C31" s="63">
        <v>1300</v>
      </c>
    </row>
    <row r="32" spans="1:3" ht="14.25" customHeight="1">
      <c r="A32" s="67" t="s">
        <v>463</v>
      </c>
      <c r="B32" s="68" t="s">
        <v>248</v>
      </c>
      <c r="C32" s="63">
        <v>350</v>
      </c>
    </row>
    <row r="33" spans="1:3" ht="14.25" customHeight="1">
      <c r="A33" s="4" t="s">
        <v>75</v>
      </c>
      <c r="B33" s="60" t="s">
        <v>76</v>
      </c>
      <c r="C33" s="70">
        <f>C34+C35+C36+C37+C38+C39+C40+C41+C42+C43+C44+C45</f>
        <v>700</v>
      </c>
    </row>
    <row r="34" spans="1:3" ht="33.75" customHeight="1">
      <c r="A34" s="85" t="s">
        <v>218</v>
      </c>
      <c r="B34" s="68" t="s">
        <v>486</v>
      </c>
      <c r="C34" s="171">
        <v>20</v>
      </c>
    </row>
    <row r="35" spans="1:3" ht="28.5" customHeight="1">
      <c r="A35" s="85" t="s">
        <v>228</v>
      </c>
      <c r="B35" s="68" t="s">
        <v>266</v>
      </c>
      <c r="C35" s="171">
        <v>7</v>
      </c>
    </row>
    <row r="36" spans="1:3" ht="27.75" customHeight="1">
      <c r="A36" s="85" t="s">
        <v>217</v>
      </c>
      <c r="B36" s="68" t="s">
        <v>487</v>
      </c>
      <c r="C36" s="171">
        <v>20</v>
      </c>
    </row>
    <row r="37" spans="1:3" ht="38.25" customHeight="1">
      <c r="A37" s="85" t="s">
        <v>460</v>
      </c>
      <c r="B37" s="68" t="s">
        <v>461</v>
      </c>
      <c r="C37" s="171">
        <v>40</v>
      </c>
    </row>
    <row r="38" spans="1:3" ht="38.25" customHeight="1">
      <c r="A38" s="79" t="s">
        <v>229</v>
      </c>
      <c r="B38" s="69" t="s">
        <v>290</v>
      </c>
      <c r="C38" s="171">
        <v>6</v>
      </c>
    </row>
    <row r="39" spans="1:3" ht="27" customHeight="1">
      <c r="A39" s="85" t="s">
        <v>216</v>
      </c>
      <c r="B39" s="68" t="s">
        <v>286</v>
      </c>
      <c r="C39" s="171">
        <v>40</v>
      </c>
    </row>
    <row r="40" spans="1:3" ht="18.75" customHeight="1">
      <c r="A40" s="85" t="s">
        <v>469</v>
      </c>
      <c r="B40" s="68" t="s">
        <v>470</v>
      </c>
      <c r="C40" s="171">
        <v>4</v>
      </c>
    </row>
    <row r="41" spans="1:3" ht="18.75" customHeight="1">
      <c r="A41" s="85" t="s">
        <v>214</v>
      </c>
      <c r="B41" s="68" t="s">
        <v>215</v>
      </c>
      <c r="C41" s="171">
        <v>45</v>
      </c>
    </row>
    <row r="42" spans="1:3" ht="29.25" customHeight="1">
      <c r="A42" s="85" t="s">
        <v>472</v>
      </c>
      <c r="B42" s="86" t="s">
        <v>473</v>
      </c>
      <c r="C42" s="171">
        <v>20</v>
      </c>
    </row>
    <row r="43" spans="1:3" ht="29.25" customHeight="1">
      <c r="A43" s="79" t="s">
        <v>213</v>
      </c>
      <c r="B43" s="69" t="s">
        <v>305</v>
      </c>
      <c r="C43" s="171">
        <v>10</v>
      </c>
    </row>
    <row r="44" spans="1:3" ht="29.25" customHeight="1">
      <c r="A44" s="85" t="s">
        <v>211</v>
      </c>
      <c r="B44" s="68" t="s">
        <v>212</v>
      </c>
      <c r="C44" s="171">
        <v>20</v>
      </c>
    </row>
    <row r="45" spans="1:3" ht="21.75" customHeight="1">
      <c r="A45" s="85" t="s">
        <v>289</v>
      </c>
      <c r="B45" s="86" t="s">
        <v>280</v>
      </c>
      <c r="C45" s="171">
        <v>468</v>
      </c>
    </row>
    <row r="46" spans="1:3" ht="13.5" customHeight="1">
      <c r="A46" s="4" t="s">
        <v>77</v>
      </c>
      <c r="B46" s="60" t="s">
        <v>78</v>
      </c>
      <c r="C46" s="5">
        <f>C48</f>
        <v>0</v>
      </c>
    </row>
    <row r="47" spans="1:3" ht="13.5" customHeight="1">
      <c r="A47" s="4" t="s">
        <v>476</v>
      </c>
      <c r="B47" s="60" t="s">
        <v>488</v>
      </c>
      <c r="C47" s="5"/>
    </row>
    <row r="48" spans="1:3" ht="18.75" customHeight="1">
      <c r="A48" s="51" t="s">
        <v>464</v>
      </c>
      <c r="B48" s="65" t="s">
        <v>249</v>
      </c>
      <c r="C48" s="64"/>
    </row>
    <row r="49" spans="1:3" s="6" customFormat="1" ht="24.75" customHeight="1">
      <c r="A49" s="172">
        <v>2E+17</v>
      </c>
      <c r="B49" s="173" t="s">
        <v>489</v>
      </c>
      <c r="C49" s="174">
        <f>C50+C51+C52+C53+C54+C55+C56+C57+C67+C68+C69</f>
        <v>148887.6</v>
      </c>
    </row>
    <row r="50" spans="1:3" ht="20.25" customHeight="1">
      <c r="A50" s="79" t="s">
        <v>220</v>
      </c>
      <c r="B50" s="175" t="s">
        <v>490</v>
      </c>
      <c r="C50" s="176">
        <v>38014</v>
      </c>
    </row>
    <row r="51" spans="1:3" ht="20.25" customHeight="1">
      <c r="A51" s="79" t="s">
        <v>491</v>
      </c>
      <c r="B51" s="175" t="s">
        <v>0</v>
      </c>
      <c r="C51" s="176"/>
    </row>
    <row r="52" spans="1:3" ht="24.75" customHeight="1">
      <c r="A52" s="79" t="s">
        <v>1</v>
      </c>
      <c r="B52" s="175" t="s">
        <v>2</v>
      </c>
      <c r="C52" s="177">
        <v>2192</v>
      </c>
    </row>
    <row r="53" spans="1:3" ht="22.5" customHeight="1">
      <c r="A53" s="79" t="s">
        <v>3</v>
      </c>
      <c r="B53" s="175" t="s">
        <v>4</v>
      </c>
      <c r="C53" s="177">
        <v>390.6</v>
      </c>
    </row>
    <row r="54" spans="1:3" ht="21" customHeight="1">
      <c r="A54" s="79" t="s">
        <v>5</v>
      </c>
      <c r="B54" s="175" t="s">
        <v>6</v>
      </c>
      <c r="C54" s="178">
        <v>796.6</v>
      </c>
    </row>
    <row r="55" spans="1:3" ht="25.5" customHeight="1">
      <c r="A55" s="79" t="s">
        <v>7</v>
      </c>
      <c r="B55" s="175" t="s">
        <v>8</v>
      </c>
      <c r="C55" s="177">
        <v>212.2</v>
      </c>
    </row>
    <row r="56" spans="1:3" ht="29.25" customHeight="1">
      <c r="A56" s="79" t="s">
        <v>9</v>
      </c>
      <c r="B56" s="175" t="s">
        <v>10</v>
      </c>
      <c r="C56" s="176">
        <v>1604</v>
      </c>
    </row>
    <row r="57" spans="1:3" s="6" customFormat="1" ht="26.25" customHeight="1">
      <c r="A57" s="82" t="s">
        <v>11</v>
      </c>
      <c r="B57" s="179" t="s">
        <v>12</v>
      </c>
      <c r="C57" s="180">
        <f>C59+C60+C61+C62+C63+C64+C65+C66</f>
        <v>39993.600000000006</v>
      </c>
    </row>
    <row r="58" spans="1:3" ht="18" customHeight="1">
      <c r="A58" s="85"/>
      <c r="B58" s="175" t="s">
        <v>13</v>
      </c>
      <c r="C58" s="177"/>
    </row>
    <row r="59" spans="1:3" ht="26.25" customHeight="1">
      <c r="A59" s="85" t="s">
        <v>11</v>
      </c>
      <c r="B59" s="181" t="s">
        <v>14</v>
      </c>
      <c r="C59" s="182">
        <v>18728</v>
      </c>
    </row>
    <row r="60" spans="1:3" ht="24.75" customHeight="1">
      <c r="A60" s="85" t="s">
        <v>11</v>
      </c>
      <c r="B60" s="181" t="s">
        <v>15</v>
      </c>
      <c r="C60" s="182">
        <v>230.7</v>
      </c>
    </row>
    <row r="61" spans="1:3" ht="24.75" customHeight="1">
      <c r="A61" s="85" t="s">
        <v>11</v>
      </c>
      <c r="B61" s="181" t="s">
        <v>16</v>
      </c>
      <c r="C61" s="182">
        <v>203.4</v>
      </c>
    </row>
    <row r="62" spans="1:3" ht="22.5" customHeight="1">
      <c r="A62" s="85" t="s">
        <v>11</v>
      </c>
      <c r="B62" s="181" t="s">
        <v>17</v>
      </c>
      <c r="C62" s="182">
        <v>1811.5</v>
      </c>
    </row>
    <row r="63" spans="1:3" ht="18" customHeight="1">
      <c r="A63" s="85" t="s">
        <v>11</v>
      </c>
      <c r="B63" s="181" t="s">
        <v>18</v>
      </c>
      <c r="C63" s="182">
        <v>17833.9</v>
      </c>
    </row>
    <row r="64" spans="1:3" ht="23.25" customHeight="1">
      <c r="A64" s="85" t="s">
        <v>11</v>
      </c>
      <c r="B64" s="181" t="s">
        <v>251</v>
      </c>
      <c r="C64" s="182">
        <v>233.4</v>
      </c>
    </row>
    <row r="65" spans="1:3" ht="18" customHeight="1">
      <c r="A65" s="85" t="s">
        <v>11</v>
      </c>
      <c r="B65" s="181" t="s">
        <v>19</v>
      </c>
      <c r="C65" s="182">
        <v>749.3</v>
      </c>
    </row>
    <row r="66" spans="1:3" ht="18" customHeight="1">
      <c r="A66" s="85" t="s">
        <v>11</v>
      </c>
      <c r="B66" s="181" t="s">
        <v>20</v>
      </c>
      <c r="C66" s="182">
        <v>203.4</v>
      </c>
    </row>
    <row r="67" spans="1:3" ht="31.5" customHeight="1">
      <c r="A67" s="79" t="s">
        <v>21</v>
      </c>
      <c r="B67" s="49" t="s">
        <v>22</v>
      </c>
      <c r="C67" s="183">
        <v>2094</v>
      </c>
    </row>
    <row r="68" spans="1:3" ht="36" customHeight="1">
      <c r="A68" s="79" t="s">
        <v>23</v>
      </c>
      <c r="B68" s="48" t="s">
        <v>24</v>
      </c>
      <c r="C68" s="183">
        <v>856.4</v>
      </c>
    </row>
    <row r="69" spans="1:3" s="6" customFormat="1" ht="18" customHeight="1">
      <c r="A69" s="82" t="s">
        <v>221</v>
      </c>
      <c r="B69" s="184" t="s">
        <v>25</v>
      </c>
      <c r="C69" s="180">
        <f>C71+C72+C73+C74</f>
        <v>62734.200000000004</v>
      </c>
    </row>
    <row r="70" spans="1:3" ht="18" customHeight="1">
      <c r="A70" s="85"/>
      <c r="B70" s="48" t="s">
        <v>13</v>
      </c>
      <c r="C70" s="177"/>
    </row>
    <row r="71" spans="1:3" ht="21.75" customHeight="1">
      <c r="A71" s="85" t="s">
        <v>221</v>
      </c>
      <c r="B71" s="181" t="s">
        <v>26</v>
      </c>
      <c r="C71" s="185">
        <v>60618.4</v>
      </c>
    </row>
    <row r="72" spans="1:3" ht="41.25" customHeight="1">
      <c r="A72" s="85" t="s">
        <v>221</v>
      </c>
      <c r="B72" s="186" t="s">
        <v>250</v>
      </c>
      <c r="C72" s="185">
        <v>1533</v>
      </c>
    </row>
    <row r="73" spans="1:3" ht="18" customHeight="1">
      <c r="A73" s="85" t="s">
        <v>221</v>
      </c>
      <c r="B73" s="186" t="s">
        <v>27</v>
      </c>
      <c r="C73" s="185">
        <v>61.4</v>
      </c>
    </row>
    <row r="74" spans="1:3" ht="24.75" customHeight="1">
      <c r="A74" s="85" t="s">
        <v>221</v>
      </c>
      <c r="B74" s="186" t="s">
        <v>28</v>
      </c>
      <c r="C74" s="185">
        <v>521.4</v>
      </c>
    </row>
    <row r="75" spans="1:3" ht="21.75" customHeight="1">
      <c r="A75" s="79" t="s">
        <v>29</v>
      </c>
      <c r="B75" s="187" t="s">
        <v>30</v>
      </c>
      <c r="C75" s="178"/>
    </row>
    <row r="76" spans="1:3" ht="18.75" customHeight="1">
      <c r="A76" s="79" t="s">
        <v>479</v>
      </c>
      <c r="B76" s="187" t="s">
        <v>31</v>
      </c>
      <c r="C76" s="178"/>
    </row>
    <row r="77" spans="1:3" ht="18" customHeight="1">
      <c r="A77" s="80"/>
      <c r="B77" s="80" t="s">
        <v>79</v>
      </c>
      <c r="C77" s="188">
        <f>C49+C7</f>
        <v>199882.6</v>
      </c>
    </row>
    <row r="78" spans="1:3" ht="12.75" customHeight="1">
      <c r="A78" s="13"/>
      <c r="B78" s="13" t="s">
        <v>32</v>
      </c>
      <c r="C78" s="189">
        <f>C77-расходы!D63</f>
        <v>-2399.999999999971</v>
      </c>
    </row>
  </sheetData>
  <mergeCells count="1">
    <mergeCell ref="A5:C5"/>
  </mergeCells>
  <printOptions/>
  <pageMargins left="0.4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60">
      <selection activeCell="D70" activeCellId="3" sqref="D54:D58 D68 D69 D70"/>
    </sheetView>
  </sheetViews>
  <sheetFormatPr defaultColWidth="9.00390625" defaultRowHeight="28.5" customHeight="1"/>
  <cols>
    <col min="1" max="1" width="18.75390625" style="1" customWidth="1"/>
    <col min="2" max="2" width="62.25390625" style="3" customWidth="1"/>
    <col min="3" max="3" width="11.25390625" style="7" customWidth="1"/>
    <col min="4" max="16384" width="9.125" style="3" customWidth="1"/>
  </cols>
  <sheetData>
    <row r="1" spans="2:4" ht="28.5" customHeight="1">
      <c r="B1" s="56"/>
      <c r="C1" s="56"/>
      <c r="D1" s="56" t="s">
        <v>328</v>
      </c>
    </row>
    <row r="2" spans="2:4" ht="12.75">
      <c r="B2" s="56"/>
      <c r="C2" s="56"/>
      <c r="D2" s="56" t="s">
        <v>234</v>
      </c>
    </row>
    <row r="3" spans="2:4" ht="12.75">
      <c r="B3" s="56"/>
      <c r="C3" s="56"/>
      <c r="D3" s="56" t="s">
        <v>56</v>
      </c>
    </row>
    <row r="4" spans="2:4" ht="12.75">
      <c r="B4" s="56"/>
      <c r="C4" s="56"/>
      <c r="D4" s="56" t="s">
        <v>433</v>
      </c>
    </row>
    <row r="5" spans="1:3" ht="18.75" customHeight="1">
      <c r="A5" s="251" t="s">
        <v>34</v>
      </c>
      <c r="B5" s="251"/>
      <c r="C5" s="251"/>
    </row>
    <row r="6" spans="1:4" ht="18.75" customHeight="1">
      <c r="A6" s="190"/>
      <c r="B6" s="190"/>
      <c r="C6" s="252" t="s">
        <v>233</v>
      </c>
      <c r="D6" s="253"/>
    </row>
    <row r="7" spans="1:4" ht="28.5" customHeight="1">
      <c r="A7" s="4" t="s">
        <v>57</v>
      </c>
      <c r="B7" s="16"/>
      <c r="C7" s="40" t="s">
        <v>35</v>
      </c>
      <c r="D7" s="40" t="s">
        <v>36</v>
      </c>
    </row>
    <row r="8" spans="1:4" s="6" customFormat="1" ht="16.5" customHeight="1">
      <c r="A8" s="57" t="s">
        <v>58</v>
      </c>
      <c r="B8" s="58" t="s">
        <v>59</v>
      </c>
      <c r="C8" s="59">
        <f>C9+C15+C18+C21+C27+C29+C31+C34+C47</f>
        <v>57250</v>
      </c>
      <c r="D8" s="59">
        <f>D9+D15+D18+D21+D27+D29+D31+D34+D47</f>
        <v>73523</v>
      </c>
    </row>
    <row r="9" spans="1:4" ht="15" customHeight="1">
      <c r="A9" s="4" t="s">
        <v>60</v>
      </c>
      <c r="B9" s="60" t="s">
        <v>61</v>
      </c>
      <c r="C9" s="59">
        <f>C12</f>
        <v>45666</v>
      </c>
      <c r="D9" s="59">
        <f>D12</f>
        <v>61919</v>
      </c>
    </row>
    <row r="10" spans="1:4" s="6" customFormat="1" ht="15.75" customHeight="1" hidden="1">
      <c r="A10" s="57" t="s">
        <v>62</v>
      </c>
      <c r="B10" s="58" t="s">
        <v>63</v>
      </c>
      <c r="C10" s="61">
        <f>C11+C13</f>
        <v>45666</v>
      </c>
      <c r="D10" s="80"/>
    </row>
    <row r="11" spans="1:4" ht="0.75" customHeight="1">
      <c r="A11" s="51" t="s">
        <v>64</v>
      </c>
      <c r="B11" s="62" t="s">
        <v>65</v>
      </c>
      <c r="C11" s="63"/>
      <c r="D11" s="72"/>
    </row>
    <row r="12" spans="1:4" ht="13.5" customHeight="1">
      <c r="A12" s="4" t="s">
        <v>66</v>
      </c>
      <c r="B12" s="49" t="s">
        <v>67</v>
      </c>
      <c r="C12" s="5">
        <f>C13</f>
        <v>45666</v>
      </c>
      <c r="D12" s="5">
        <f>D13</f>
        <v>61919</v>
      </c>
    </row>
    <row r="13" spans="1:4" ht="21.75" customHeight="1">
      <c r="A13" s="51" t="s">
        <v>236</v>
      </c>
      <c r="B13" s="48" t="s">
        <v>237</v>
      </c>
      <c r="C13" s="64">
        <v>45666</v>
      </c>
      <c r="D13" s="72">
        <v>61919</v>
      </c>
    </row>
    <row r="14" spans="1:4" ht="28.5" customHeight="1" hidden="1">
      <c r="A14" s="51" t="s">
        <v>68</v>
      </c>
      <c r="B14" s="65" t="s">
        <v>69</v>
      </c>
      <c r="C14" s="64"/>
      <c r="D14" s="72"/>
    </row>
    <row r="15" spans="1:4" ht="16.5" customHeight="1">
      <c r="A15" s="51" t="s">
        <v>70</v>
      </c>
      <c r="B15" s="65" t="s">
        <v>71</v>
      </c>
      <c r="C15" s="66">
        <f>C17+C16</f>
        <v>1679</v>
      </c>
      <c r="D15" s="66">
        <f>D17+D16</f>
        <v>1679</v>
      </c>
    </row>
    <row r="16" spans="1:4" ht="15" customHeight="1">
      <c r="A16" s="51" t="s">
        <v>207</v>
      </c>
      <c r="B16" s="48" t="s">
        <v>72</v>
      </c>
      <c r="C16" s="63">
        <v>1670</v>
      </c>
      <c r="D16" s="72">
        <v>1670</v>
      </c>
    </row>
    <row r="17" spans="1:4" ht="15" customHeight="1">
      <c r="A17" s="51" t="s">
        <v>206</v>
      </c>
      <c r="B17" s="48" t="s">
        <v>184</v>
      </c>
      <c r="C17" s="63">
        <v>9</v>
      </c>
      <c r="D17" s="72">
        <v>9</v>
      </c>
    </row>
    <row r="18" spans="1:4" ht="14.25" customHeight="1">
      <c r="A18" s="51" t="s">
        <v>73</v>
      </c>
      <c r="B18" s="65" t="s">
        <v>74</v>
      </c>
      <c r="C18" s="66">
        <f>C19+C20</f>
        <v>800</v>
      </c>
      <c r="D18" s="66">
        <f>D19+D20</f>
        <v>800</v>
      </c>
    </row>
    <row r="19" spans="1:4" ht="36" customHeight="1">
      <c r="A19" s="51" t="s">
        <v>238</v>
      </c>
      <c r="B19" s="48" t="s">
        <v>239</v>
      </c>
      <c r="C19" s="63">
        <v>200</v>
      </c>
      <c r="D19" s="72">
        <v>200</v>
      </c>
    </row>
    <row r="20" spans="1:4" ht="45" customHeight="1">
      <c r="A20" s="51" t="s">
        <v>282</v>
      </c>
      <c r="B20" s="48" t="s">
        <v>240</v>
      </c>
      <c r="C20" s="63">
        <v>600</v>
      </c>
      <c r="D20" s="72">
        <v>600</v>
      </c>
    </row>
    <row r="21" spans="1:4" ht="24.75" customHeight="1">
      <c r="A21" s="51" t="s">
        <v>187</v>
      </c>
      <c r="B21" s="65" t="s">
        <v>241</v>
      </c>
      <c r="C21" s="66">
        <f>C22+C23+C24+C25+C26</f>
        <v>6965</v>
      </c>
      <c r="D21" s="66">
        <f>D22+D23+D24+D25+D26</f>
        <v>6965</v>
      </c>
    </row>
    <row r="22" spans="1:4" ht="42" customHeight="1">
      <c r="A22" s="51" t="s">
        <v>242</v>
      </c>
      <c r="B22" s="65" t="s">
        <v>243</v>
      </c>
      <c r="C22" s="63">
        <v>20</v>
      </c>
      <c r="D22" s="72">
        <v>20</v>
      </c>
    </row>
    <row r="23" spans="1:4" ht="37.5" customHeight="1">
      <c r="A23" s="51" t="s">
        <v>244</v>
      </c>
      <c r="B23" s="65" t="s">
        <v>245</v>
      </c>
      <c r="C23" s="63">
        <v>6178</v>
      </c>
      <c r="D23" s="72">
        <v>6178</v>
      </c>
    </row>
    <row r="24" spans="1:4" ht="37.5" customHeight="1">
      <c r="A24" s="51" t="s">
        <v>295</v>
      </c>
      <c r="B24" s="65" t="s">
        <v>483</v>
      </c>
      <c r="C24" s="63">
        <v>167</v>
      </c>
      <c r="D24" s="72">
        <v>167</v>
      </c>
    </row>
    <row r="25" spans="1:4" ht="27.75" customHeight="1">
      <c r="A25" s="51" t="s">
        <v>186</v>
      </c>
      <c r="B25" s="48" t="s">
        <v>185</v>
      </c>
      <c r="C25" s="64">
        <v>600</v>
      </c>
      <c r="D25" s="72">
        <v>600</v>
      </c>
    </row>
    <row r="26" spans="1:4" ht="24.75" customHeight="1">
      <c r="A26" s="67" t="s">
        <v>208</v>
      </c>
      <c r="B26" s="68" t="s">
        <v>484</v>
      </c>
      <c r="C26" s="63"/>
      <c r="D26" s="72"/>
    </row>
    <row r="27" spans="1:4" ht="15.75" customHeight="1">
      <c r="A27" s="51" t="s">
        <v>202</v>
      </c>
      <c r="B27" s="65" t="s">
        <v>203</v>
      </c>
      <c r="C27" s="66">
        <f>C28</f>
        <v>70</v>
      </c>
      <c r="D27" s="66">
        <f>D28</f>
        <v>70</v>
      </c>
    </row>
    <row r="28" spans="1:4" ht="18" customHeight="1">
      <c r="A28" s="51" t="s">
        <v>204</v>
      </c>
      <c r="B28" s="48" t="s">
        <v>205</v>
      </c>
      <c r="C28" s="63">
        <v>70</v>
      </c>
      <c r="D28" s="72">
        <v>70</v>
      </c>
    </row>
    <row r="29" spans="1:4" ht="24.75" customHeight="1">
      <c r="A29" s="67" t="s">
        <v>134</v>
      </c>
      <c r="B29" s="69" t="s">
        <v>135</v>
      </c>
      <c r="C29" s="66">
        <f>C30</f>
        <v>1000</v>
      </c>
      <c r="D29" s="66">
        <f>D30</f>
        <v>1000</v>
      </c>
    </row>
    <row r="30" spans="1:4" ht="24.75" customHeight="1">
      <c r="A30" s="67" t="s">
        <v>246</v>
      </c>
      <c r="B30" s="68" t="s">
        <v>247</v>
      </c>
      <c r="C30" s="63">
        <v>1000</v>
      </c>
      <c r="D30" s="72">
        <v>1000</v>
      </c>
    </row>
    <row r="31" spans="1:4" ht="19.5" customHeight="1">
      <c r="A31" s="67" t="s">
        <v>175</v>
      </c>
      <c r="B31" s="69" t="s">
        <v>176</v>
      </c>
      <c r="C31" s="66">
        <f>C32+C33</f>
        <v>370</v>
      </c>
      <c r="D31" s="66">
        <f>D32+D33</f>
        <v>390</v>
      </c>
    </row>
    <row r="32" spans="1:4" ht="14.25" customHeight="1">
      <c r="A32" s="67" t="s">
        <v>209</v>
      </c>
      <c r="B32" s="68" t="s">
        <v>485</v>
      </c>
      <c r="C32" s="63"/>
      <c r="D32" s="72"/>
    </row>
    <row r="33" spans="1:4" ht="14.25" customHeight="1">
      <c r="A33" s="67" t="s">
        <v>463</v>
      </c>
      <c r="B33" s="68" t="s">
        <v>248</v>
      </c>
      <c r="C33" s="63">
        <v>370</v>
      </c>
      <c r="D33" s="72">
        <v>390</v>
      </c>
    </row>
    <row r="34" spans="1:4" ht="14.25" customHeight="1">
      <c r="A34" s="4" t="s">
        <v>75</v>
      </c>
      <c r="B34" s="60" t="s">
        <v>76</v>
      </c>
      <c r="C34" s="70">
        <f>C35+C36+C37+C38+C39+C40+C41+C42+C43+C44+C45+C46</f>
        <v>700</v>
      </c>
      <c r="D34" s="70">
        <f>D35+D36+D37+D38+D39+D40+D41+D42+D43+D44+D45+D46</f>
        <v>700</v>
      </c>
    </row>
    <row r="35" spans="1:4" ht="33.75" customHeight="1">
      <c r="A35" s="85" t="s">
        <v>218</v>
      </c>
      <c r="B35" s="68" t="s">
        <v>486</v>
      </c>
      <c r="C35" s="171">
        <v>20</v>
      </c>
      <c r="D35" s="171">
        <v>20</v>
      </c>
    </row>
    <row r="36" spans="1:4" ht="28.5" customHeight="1">
      <c r="A36" s="85" t="s">
        <v>228</v>
      </c>
      <c r="B36" s="68" t="s">
        <v>266</v>
      </c>
      <c r="C36" s="171">
        <v>7</v>
      </c>
      <c r="D36" s="171">
        <v>7</v>
      </c>
    </row>
    <row r="37" spans="1:4" ht="27.75" customHeight="1">
      <c r="A37" s="85" t="s">
        <v>217</v>
      </c>
      <c r="B37" s="68" t="s">
        <v>487</v>
      </c>
      <c r="C37" s="171">
        <v>20</v>
      </c>
      <c r="D37" s="171">
        <v>20</v>
      </c>
    </row>
    <row r="38" spans="1:4" ht="38.25" customHeight="1">
      <c r="A38" s="85" t="s">
        <v>460</v>
      </c>
      <c r="B38" s="68" t="s">
        <v>461</v>
      </c>
      <c r="C38" s="171">
        <v>40</v>
      </c>
      <c r="D38" s="171">
        <v>40</v>
      </c>
    </row>
    <row r="39" spans="1:4" ht="38.25" customHeight="1">
      <c r="A39" s="79" t="s">
        <v>229</v>
      </c>
      <c r="B39" s="69" t="s">
        <v>290</v>
      </c>
      <c r="C39" s="171">
        <v>6</v>
      </c>
      <c r="D39" s="171">
        <v>6</v>
      </c>
    </row>
    <row r="40" spans="1:4" ht="27" customHeight="1">
      <c r="A40" s="85" t="s">
        <v>216</v>
      </c>
      <c r="B40" s="68" t="s">
        <v>286</v>
      </c>
      <c r="C40" s="171">
        <v>40</v>
      </c>
      <c r="D40" s="171">
        <v>40</v>
      </c>
    </row>
    <row r="41" spans="1:4" ht="18.75" customHeight="1">
      <c r="A41" s="85" t="s">
        <v>469</v>
      </c>
      <c r="B41" s="68" t="s">
        <v>470</v>
      </c>
      <c r="C41" s="171">
        <v>4</v>
      </c>
      <c r="D41" s="171">
        <v>4</v>
      </c>
    </row>
    <row r="42" spans="1:4" ht="18.75" customHeight="1">
      <c r="A42" s="85" t="s">
        <v>214</v>
      </c>
      <c r="B42" s="68" t="s">
        <v>215</v>
      </c>
      <c r="C42" s="171">
        <v>45</v>
      </c>
      <c r="D42" s="171">
        <v>45</v>
      </c>
    </row>
    <row r="43" spans="1:4" ht="29.25" customHeight="1">
      <c r="A43" s="85" t="s">
        <v>472</v>
      </c>
      <c r="B43" s="86" t="s">
        <v>473</v>
      </c>
      <c r="C43" s="171">
        <v>20</v>
      </c>
      <c r="D43" s="171">
        <v>20</v>
      </c>
    </row>
    <row r="44" spans="1:4" ht="29.25" customHeight="1">
      <c r="A44" s="79" t="s">
        <v>213</v>
      </c>
      <c r="B44" s="69" t="s">
        <v>305</v>
      </c>
      <c r="C44" s="171">
        <v>10</v>
      </c>
      <c r="D44" s="171">
        <v>10</v>
      </c>
    </row>
    <row r="45" spans="1:4" ht="29.25" customHeight="1">
      <c r="A45" s="85" t="s">
        <v>211</v>
      </c>
      <c r="B45" s="68" t="s">
        <v>212</v>
      </c>
      <c r="C45" s="171">
        <v>20</v>
      </c>
      <c r="D45" s="171">
        <v>20</v>
      </c>
    </row>
    <row r="46" spans="1:4" ht="21.75" customHeight="1">
      <c r="A46" s="85" t="s">
        <v>289</v>
      </c>
      <c r="B46" s="86" t="s">
        <v>280</v>
      </c>
      <c r="C46" s="171">
        <v>468</v>
      </c>
      <c r="D46" s="171">
        <v>468</v>
      </c>
    </row>
    <row r="47" spans="1:4" ht="13.5" customHeight="1">
      <c r="A47" s="4" t="s">
        <v>77</v>
      </c>
      <c r="B47" s="60" t="s">
        <v>78</v>
      </c>
      <c r="C47" s="5">
        <f>C49</f>
        <v>0</v>
      </c>
      <c r="D47" s="72">
        <v>0</v>
      </c>
    </row>
    <row r="48" spans="1:4" ht="13.5" customHeight="1">
      <c r="A48" s="4" t="s">
        <v>476</v>
      </c>
      <c r="B48" s="60" t="s">
        <v>488</v>
      </c>
      <c r="C48" s="5"/>
      <c r="D48" s="72"/>
    </row>
    <row r="49" spans="1:4" ht="18.75" customHeight="1">
      <c r="A49" s="51" t="s">
        <v>464</v>
      </c>
      <c r="B49" s="65" t="s">
        <v>249</v>
      </c>
      <c r="C49" s="64"/>
      <c r="D49" s="72"/>
    </row>
    <row r="50" spans="1:4" s="6" customFormat="1" ht="24.75" customHeight="1">
      <c r="A50" s="172">
        <v>2E+17</v>
      </c>
      <c r="B50" s="173" t="s">
        <v>489</v>
      </c>
      <c r="C50" s="174">
        <f>C51+C52+C53+C54+C55+C56+C57+C58+C68+C69+C70</f>
        <v>149902.7</v>
      </c>
      <c r="D50" s="174">
        <f>D51+D52+D53+D54+D55+D56+D57+D58+D68+D69+D70</f>
        <v>139117.3</v>
      </c>
    </row>
    <row r="51" spans="1:4" ht="20.25" customHeight="1">
      <c r="A51" s="79" t="s">
        <v>220</v>
      </c>
      <c r="B51" s="175" t="s">
        <v>490</v>
      </c>
      <c r="C51" s="176">
        <v>32685</v>
      </c>
      <c r="D51" s="72">
        <v>13765</v>
      </c>
    </row>
    <row r="52" spans="1:4" ht="20.25" customHeight="1">
      <c r="A52" s="79" t="s">
        <v>491</v>
      </c>
      <c r="B52" s="175" t="s">
        <v>0</v>
      </c>
      <c r="C52" s="176"/>
      <c r="D52" s="72"/>
    </row>
    <row r="53" spans="1:4" ht="38.25" customHeight="1">
      <c r="A53" s="79" t="s">
        <v>1</v>
      </c>
      <c r="B53" s="175" t="s">
        <v>2</v>
      </c>
      <c r="C53" s="177">
        <v>2255</v>
      </c>
      <c r="D53" s="72">
        <v>2255</v>
      </c>
    </row>
    <row r="54" spans="1:4" ht="22.5" customHeight="1">
      <c r="A54" s="79" t="s">
        <v>3</v>
      </c>
      <c r="B54" s="175" t="s">
        <v>4</v>
      </c>
      <c r="C54" s="177">
        <v>440.1</v>
      </c>
      <c r="D54" s="72">
        <v>476.9</v>
      </c>
    </row>
    <row r="55" spans="1:4" ht="21" customHeight="1">
      <c r="A55" s="79" t="s">
        <v>5</v>
      </c>
      <c r="B55" s="175" t="s">
        <v>6</v>
      </c>
      <c r="C55" s="178">
        <v>872.5</v>
      </c>
      <c r="D55" s="72">
        <v>927.8</v>
      </c>
    </row>
    <row r="56" spans="1:4" ht="25.5" customHeight="1">
      <c r="A56" s="79" t="s">
        <v>7</v>
      </c>
      <c r="B56" s="175" t="s">
        <v>8</v>
      </c>
      <c r="C56" s="177">
        <v>229.9</v>
      </c>
      <c r="D56" s="72">
        <v>247.5</v>
      </c>
    </row>
    <row r="57" spans="1:4" ht="29.25" customHeight="1">
      <c r="A57" s="79" t="s">
        <v>9</v>
      </c>
      <c r="B57" s="175" t="s">
        <v>10</v>
      </c>
      <c r="C57" s="176">
        <v>1604</v>
      </c>
      <c r="D57" s="72">
        <v>1604</v>
      </c>
    </row>
    <row r="58" spans="1:4" s="6" customFormat="1" ht="26.25" customHeight="1">
      <c r="A58" s="82" t="s">
        <v>11</v>
      </c>
      <c r="B58" s="179" t="s">
        <v>12</v>
      </c>
      <c r="C58" s="180">
        <f>C60+C61+C62+C63+C64+C65+C66+C67</f>
        <v>41306.6</v>
      </c>
      <c r="D58" s="180">
        <f>D60+D61+D62+D63+D64+D65+D66+D67</f>
        <v>45440.899999999994</v>
      </c>
    </row>
    <row r="59" spans="1:4" ht="18" customHeight="1">
      <c r="A59" s="85"/>
      <c r="B59" s="175" t="s">
        <v>13</v>
      </c>
      <c r="C59" s="177"/>
      <c r="D59" s="72"/>
    </row>
    <row r="60" spans="1:4" ht="26.25" customHeight="1">
      <c r="A60" s="85" t="s">
        <v>11</v>
      </c>
      <c r="B60" s="181" t="s">
        <v>14</v>
      </c>
      <c r="C60" s="182">
        <v>18741</v>
      </c>
      <c r="D60" s="72">
        <v>21422</v>
      </c>
    </row>
    <row r="61" spans="1:4" ht="24.75" customHeight="1">
      <c r="A61" s="85" t="s">
        <v>11</v>
      </c>
      <c r="B61" s="181" t="s">
        <v>15</v>
      </c>
      <c r="C61" s="182">
        <v>233</v>
      </c>
      <c r="D61" s="72">
        <v>235.3</v>
      </c>
    </row>
    <row r="62" spans="1:4" ht="24.75" customHeight="1">
      <c r="A62" s="85" t="s">
        <v>11</v>
      </c>
      <c r="B62" s="181" t="s">
        <v>16</v>
      </c>
      <c r="C62" s="182">
        <v>203.8</v>
      </c>
      <c r="D62" s="72">
        <v>204.2</v>
      </c>
    </row>
    <row r="63" spans="1:4" ht="22.5" customHeight="1">
      <c r="A63" s="85" t="s">
        <v>11</v>
      </c>
      <c r="B63" s="181" t="s">
        <v>17</v>
      </c>
      <c r="C63" s="182">
        <v>1827.4</v>
      </c>
      <c r="D63" s="72">
        <v>1843.8</v>
      </c>
    </row>
    <row r="64" spans="1:4" ht="18" customHeight="1">
      <c r="A64" s="85" t="s">
        <v>11</v>
      </c>
      <c r="B64" s="181" t="s">
        <v>18</v>
      </c>
      <c r="C64" s="182">
        <v>19111</v>
      </c>
      <c r="D64" s="72">
        <v>20540.7</v>
      </c>
    </row>
    <row r="65" spans="1:4" ht="23.25" customHeight="1">
      <c r="A65" s="85" t="s">
        <v>11</v>
      </c>
      <c r="B65" s="181" t="s">
        <v>251</v>
      </c>
      <c r="C65" s="182">
        <v>235.9</v>
      </c>
      <c r="D65" s="72">
        <v>238.5</v>
      </c>
    </row>
    <row r="66" spans="1:4" ht="18" customHeight="1">
      <c r="A66" s="85" t="s">
        <v>11</v>
      </c>
      <c r="B66" s="181" t="s">
        <v>19</v>
      </c>
      <c r="C66" s="182">
        <v>750.7</v>
      </c>
      <c r="D66" s="72">
        <v>752.2</v>
      </c>
    </row>
    <row r="67" spans="1:4" ht="18" customHeight="1">
      <c r="A67" s="85" t="s">
        <v>11</v>
      </c>
      <c r="B67" s="181" t="s">
        <v>20</v>
      </c>
      <c r="C67" s="182">
        <v>203.8</v>
      </c>
      <c r="D67" s="72">
        <v>204.2</v>
      </c>
    </row>
    <row r="68" spans="1:4" ht="31.5" customHeight="1">
      <c r="A68" s="79" t="s">
        <v>21</v>
      </c>
      <c r="B68" s="49" t="s">
        <v>22</v>
      </c>
      <c r="C68" s="183">
        <v>2094</v>
      </c>
      <c r="D68" s="72">
        <v>2094</v>
      </c>
    </row>
    <row r="69" spans="1:4" ht="36" customHeight="1">
      <c r="A69" s="79" t="s">
        <v>23</v>
      </c>
      <c r="B69" s="48" t="s">
        <v>24</v>
      </c>
      <c r="C69" s="183">
        <v>1011.5</v>
      </c>
      <c r="D69" s="72">
        <v>1011.5</v>
      </c>
    </row>
    <row r="70" spans="1:4" s="6" customFormat="1" ht="18" customHeight="1">
      <c r="A70" s="82" t="s">
        <v>221</v>
      </c>
      <c r="B70" s="184" t="s">
        <v>25</v>
      </c>
      <c r="C70" s="180">
        <f>C72+C73+C74+C75</f>
        <v>67404.09999999999</v>
      </c>
      <c r="D70" s="180">
        <f>D72+D73+D74+D75</f>
        <v>71294.70000000001</v>
      </c>
    </row>
    <row r="71" spans="1:4" ht="18" customHeight="1">
      <c r="A71" s="85"/>
      <c r="B71" s="48" t="s">
        <v>13</v>
      </c>
      <c r="C71" s="177"/>
      <c r="D71" s="72"/>
    </row>
    <row r="72" spans="1:4" ht="21.75" customHeight="1">
      <c r="A72" s="85" t="s">
        <v>221</v>
      </c>
      <c r="B72" s="181" t="s">
        <v>26</v>
      </c>
      <c r="C72" s="185">
        <v>64533.9</v>
      </c>
      <c r="D72" s="72">
        <v>68895.1</v>
      </c>
    </row>
    <row r="73" spans="1:4" ht="41.25" customHeight="1">
      <c r="A73" s="85" t="s">
        <v>221</v>
      </c>
      <c r="B73" s="186" t="s">
        <v>250</v>
      </c>
      <c r="C73" s="185">
        <v>1876</v>
      </c>
      <c r="D73" s="72">
        <v>1876</v>
      </c>
    </row>
    <row r="74" spans="1:4" ht="18" customHeight="1">
      <c r="A74" s="85" t="s">
        <v>221</v>
      </c>
      <c r="B74" s="186" t="s">
        <v>27</v>
      </c>
      <c r="C74" s="185">
        <v>471.7</v>
      </c>
      <c r="D74" s="72"/>
    </row>
    <row r="75" spans="1:4" ht="24.75" customHeight="1">
      <c r="A75" s="85" t="s">
        <v>221</v>
      </c>
      <c r="B75" s="186" t="s">
        <v>28</v>
      </c>
      <c r="C75" s="185">
        <v>522.5</v>
      </c>
      <c r="D75" s="72">
        <v>523.6</v>
      </c>
    </row>
    <row r="76" spans="1:4" ht="21.75" customHeight="1">
      <c r="A76" s="79" t="s">
        <v>29</v>
      </c>
      <c r="B76" s="187" t="s">
        <v>30</v>
      </c>
      <c r="C76" s="178"/>
      <c r="D76" s="72"/>
    </row>
    <row r="77" spans="1:4" ht="18.75" customHeight="1">
      <c r="A77" s="79" t="s">
        <v>479</v>
      </c>
      <c r="B77" s="187" t="s">
        <v>31</v>
      </c>
      <c r="C77" s="178"/>
      <c r="D77" s="72"/>
    </row>
    <row r="78" spans="1:4" ht="18" customHeight="1">
      <c r="A78" s="80"/>
      <c r="B78" s="80" t="s">
        <v>79</v>
      </c>
      <c r="C78" s="188">
        <f>C50+C8</f>
        <v>207152.7</v>
      </c>
      <c r="D78" s="188">
        <f>D50+D8</f>
        <v>212640.3</v>
      </c>
    </row>
    <row r="79" spans="1:4" ht="12.75" customHeight="1">
      <c r="A79" s="13"/>
      <c r="B79" s="13" t="s">
        <v>32</v>
      </c>
      <c r="C79" s="189"/>
      <c r="D79" s="72"/>
    </row>
  </sheetData>
  <mergeCells count="2">
    <mergeCell ref="A5:C5"/>
    <mergeCell ref="C6:D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H19" sqref="H19"/>
    </sheetView>
  </sheetViews>
  <sheetFormatPr defaultColWidth="9.00390625" defaultRowHeight="12.75"/>
  <cols>
    <col min="1" max="1" width="55.25390625" style="2" customWidth="1"/>
    <col min="2" max="2" width="7.625" style="8" customWidth="1"/>
    <col min="3" max="3" width="4.125" style="9" customWidth="1"/>
    <col min="4" max="4" width="15.00390625" style="2" customWidth="1"/>
    <col min="5" max="16384" width="9.125" style="2" customWidth="1"/>
  </cols>
  <sheetData>
    <row r="1" s="3" customFormat="1" ht="10.5" customHeight="1">
      <c r="A1" s="1"/>
    </row>
    <row r="2" spans="1:5" s="3" customFormat="1" ht="10.5" customHeight="1">
      <c r="A2" s="1"/>
      <c r="B2" s="56"/>
      <c r="C2" s="56"/>
      <c r="D2" s="9"/>
      <c r="E2" s="56" t="s">
        <v>329</v>
      </c>
    </row>
    <row r="3" spans="1:5" s="3" customFormat="1" ht="10.5" customHeight="1">
      <c r="A3" s="1"/>
      <c r="B3" s="56"/>
      <c r="C3" s="56"/>
      <c r="D3" s="9"/>
      <c r="E3" s="56" t="s">
        <v>234</v>
      </c>
    </row>
    <row r="4" spans="1:5" s="3" customFormat="1" ht="10.5" customHeight="1">
      <c r="A4" s="1"/>
      <c r="B4" s="56"/>
      <c r="C4" s="56"/>
      <c r="D4" s="9"/>
      <c r="E4" s="56" t="s">
        <v>56</v>
      </c>
    </row>
    <row r="5" spans="1:5" s="3" customFormat="1" ht="10.5" customHeight="1">
      <c r="A5" s="1"/>
      <c r="B5" s="56"/>
      <c r="C5" s="56"/>
      <c r="D5" s="9"/>
      <c r="E5" s="56" t="s">
        <v>437</v>
      </c>
    </row>
    <row r="6" spans="1:4" s="3" customFormat="1" ht="10.5" customHeight="1">
      <c r="A6" s="1"/>
      <c r="B6" s="56"/>
      <c r="C6" s="56"/>
      <c r="D6" s="56"/>
    </row>
    <row r="7" spans="1:6" s="3" customFormat="1" ht="47.25" customHeight="1">
      <c r="A7" s="254" t="s">
        <v>436</v>
      </c>
      <c r="B7" s="254"/>
      <c r="C7" s="254"/>
      <c r="D7" s="254"/>
      <c r="E7" s="254"/>
      <c r="F7" s="53"/>
    </row>
    <row r="8" spans="1:4" s="3" customFormat="1" ht="10.5" customHeight="1">
      <c r="A8" s="1"/>
      <c r="D8" s="3" t="s">
        <v>80</v>
      </c>
    </row>
    <row r="9" spans="1:4" ht="10.5" customHeight="1">
      <c r="A9" s="258" t="s">
        <v>81</v>
      </c>
      <c r="B9" s="260" t="s">
        <v>82</v>
      </c>
      <c r="C9" s="255" t="s">
        <v>83</v>
      </c>
      <c r="D9" s="255" t="s">
        <v>195</v>
      </c>
    </row>
    <row r="10" spans="1:4" ht="10.5" customHeight="1">
      <c r="A10" s="259"/>
      <c r="B10" s="261"/>
      <c r="C10" s="256"/>
      <c r="D10" s="256"/>
    </row>
    <row r="11" spans="1:4" ht="10.5" customHeight="1">
      <c r="A11" s="37"/>
      <c r="B11" s="261"/>
      <c r="C11" s="256"/>
      <c r="D11" s="256"/>
    </row>
    <row r="12" spans="1:4" ht="10.5" customHeight="1">
      <c r="A12" s="38"/>
      <c r="B12" s="262"/>
      <c r="C12" s="257"/>
      <c r="D12" s="257"/>
    </row>
    <row r="13" spans="1:5" ht="11.25" customHeight="1">
      <c r="A13" s="23" t="s">
        <v>84</v>
      </c>
      <c r="B13" s="10" t="s">
        <v>85</v>
      </c>
      <c r="C13" s="11"/>
      <c r="D13" s="36">
        <f>D15+D16+D17+D18+D19+D20+D14</f>
        <v>21889.27</v>
      </c>
      <c r="E13" s="239"/>
    </row>
    <row r="14" spans="1:4" ht="21.75" customHeight="1">
      <c r="A14" s="233" t="s">
        <v>550</v>
      </c>
      <c r="B14" s="17" t="s">
        <v>85</v>
      </c>
      <c r="C14" s="213" t="s">
        <v>109</v>
      </c>
      <c r="D14" s="43">
        <v>1031.47</v>
      </c>
    </row>
    <row r="15" spans="1:4" ht="22.5">
      <c r="A15" s="212" t="s">
        <v>86</v>
      </c>
      <c r="B15" s="14" t="s">
        <v>85</v>
      </c>
      <c r="C15" s="14" t="s">
        <v>87</v>
      </c>
      <c r="D15" s="45">
        <v>1592.8</v>
      </c>
    </row>
    <row r="16" spans="1:4" ht="34.5" thickBot="1">
      <c r="A16" s="24" t="s">
        <v>88</v>
      </c>
      <c r="B16" s="14" t="s">
        <v>85</v>
      </c>
      <c r="C16" s="14" t="s">
        <v>89</v>
      </c>
      <c r="D16" s="45">
        <f>16691.43-0.05-876.6-1031.47</f>
        <v>14783.310000000001</v>
      </c>
    </row>
    <row r="17" spans="1:4" ht="23.25" thickBot="1">
      <c r="A17" s="24" t="s">
        <v>91</v>
      </c>
      <c r="B17" s="14" t="s">
        <v>85</v>
      </c>
      <c r="C17" s="14">
        <v>6</v>
      </c>
      <c r="D17" s="45">
        <v>2213.59</v>
      </c>
    </row>
    <row r="18" spans="1:4" ht="12" hidden="1" thickBot="1">
      <c r="A18" s="25" t="s">
        <v>92</v>
      </c>
      <c r="B18" s="17" t="s">
        <v>85</v>
      </c>
      <c r="C18" s="17">
        <v>7</v>
      </c>
      <c r="D18" s="43"/>
    </row>
    <row r="19" spans="1:4" ht="12" thickBot="1">
      <c r="A19" s="26" t="s">
        <v>93</v>
      </c>
      <c r="B19" s="17" t="s">
        <v>85</v>
      </c>
      <c r="C19" s="17" t="s">
        <v>360</v>
      </c>
      <c r="D19" s="43">
        <v>600</v>
      </c>
    </row>
    <row r="20" spans="1:4" ht="12" thickBot="1">
      <c r="A20" s="25" t="s">
        <v>94</v>
      </c>
      <c r="B20" s="17" t="s">
        <v>85</v>
      </c>
      <c r="C20" s="17" t="s">
        <v>361</v>
      </c>
      <c r="D20" s="43">
        <f>230.7+203.4+390.6+203.4+1363.6-723.6</f>
        <v>1668.1</v>
      </c>
    </row>
    <row r="21" spans="1:5" s="12" customFormat="1" ht="11.25" thickBot="1">
      <c r="A21" s="27" t="s">
        <v>95</v>
      </c>
      <c r="B21" s="10" t="s">
        <v>89</v>
      </c>
      <c r="C21" s="11"/>
      <c r="D21" s="36">
        <f>D22+D23</f>
        <v>6163.299999999999</v>
      </c>
      <c r="E21" s="240"/>
    </row>
    <row r="22" spans="1:4" ht="12" thickBot="1">
      <c r="A22" s="26" t="s">
        <v>96</v>
      </c>
      <c r="B22" s="17" t="s">
        <v>89</v>
      </c>
      <c r="C22" s="17" t="s">
        <v>98</v>
      </c>
      <c r="D22" s="43">
        <f>2969.7</f>
        <v>2969.7</v>
      </c>
    </row>
    <row r="23" spans="1:4" ht="16.5" customHeight="1" thickBot="1">
      <c r="A23" s="26" t="s">
        <v>222</v>
      </c>
      <c r="B23" s="17" t="s">
        <v>89</v>
      </c>
      <c r="C23" s="17" t="s">
        <v>360</v>
      </c>
      <c r="D23" s="43">
        <f>233.4+1000+60+300+723.6+876.6</f>
        <v>3193.6</v>
      </c>
    </row>
    <row r="24" spans="1:4" s="12" customFormat="1" ht="11.25" thickBot="1">
      <c r="A24" s="27" t="s">
        <v>97</v>
      </c>
      <c r="B24" s="10" t="s">
        <v>98</v>
      </c>
      <c r="C24" s="11"/>
      <c r="D24" s="36">
        <f>D25+D26+D27</f>
        <v>2799.73</v>
      </c>
    </row>
    <row r="25" spans="1:4" ht="0.75" customHeight="1" hidden="1" thickBot="1">
      <c r="A25" s="25" t="s">
        <v>99</v>
      </c>
      <c r="B25" s="17" t="s">
        <v>98</v>
      </c>
      <c r="C25" s="17">
        <v>1</v>
      </c>
      <c r="D25" s="43"/>
    </row>
    <row r="26" spans="1:4" ht="12" thickBot="1">
      <c r="A26" s="26" t="s">
        <v>100</v>
      </c>
      <c r="B26" s="17" t="s">
        <v>98</v>
      </c>
      <c r="C26" s="17" t="s">
        <v>109</v>
      </c>
      <c r="D26" s="43">
        <f>2130.68-1000+1900-230.95</f>
        <v>2799.73</v>
      </c>
    </row>
    <row r="27" spans="1:4" ht="12" hidden="1" thickBot="1">
      <c r="A27" s="25" t="s">
        <v>101</v>
      </c>
      <c r="B27" s="17" t="s">
        <v>98</v>
      </c>
      <c r="C27" s="17">
        <v>4</v>
      </c>
      <c r="D27" s="43"/>
    </row>
    <row r="28" spans="1:4" s="12" customFormat="1" ht="0.75" customHeight="1" thickBot="1">
      <c r="A28" s="27" t="s">
        <v>102</v>
      </c>
      <c r="B28" s="10" t="s">
        <v>103</v>
      </c>
      <c r="C28" s="11"/>
      <c r="D28" s="36"/>
    </row>
    <row r="29" spans="1:4" ht="12" hidden="1" thickBot="1">
      <c r="A29" s="26" t="s">
        <v>104</v>
      </c>
      <c r="B29" s="17" t="s">
        <v>103</v>
      </c>
      <c r="C29" s="17">
        <v>2</v>
      </c>
      <c r="D29" s="43"/>
    </row>
    <row r="30" spans="1:4" ht="12" hidden="1" thickBot="1">
      <c r="A30" s="26" t="s">
        <v>105</v>
      </c>
      <c r="B30" s="17" t="s">
        <v>103</v>
      </c>
      <c r="C30" s="17">
        <v>4</v>
      </c>
      <c r="D30" s="46"/>
    </row>
    <row r="31" spans="1:5" s="12" customFormat="1" ht="11.25" thickBot="1">
      <c r="A31" s="27" t="s">
        <v>106</v>
      </c>
      <c r="B31" s="10" t="s">
        <v>107</v>
      </c>
      <c r="C31" s="11"/>
      <c r="D31" s="36">
        <f>D32+D33+D34+D35+D36+D37+D38+D39</f>
        <v>100241.20999999999</v>
      </c>
      <c r="E31" s="240"/>
    </row>
    <row r="32" spans="1:4" ht="12" thickBot="1">
      <c r="A32" s="26" t="s">
        <v>108</v>
      </c>
      <c r="B32" s="17" t="s">
        <v>107</v>
      </c>
      <c r="C32" s="17" t="s">
        <v>109</v>
      </c>
      <c r="D32" s="43">
        <f>1604+1155.51+2759.01+87340.87+2789.7-70</f>
        <v>95579.09</v>
      </c>
    </row>
    <row r="33" spans="1:4" ht="12" hidden="1" thickBot="1">
      <c r="A33" s="26" t="s">
        <v>110</v>
      </c>
      <c r="B33" s="17" t="s">
        <v>107</v>
      </c>
      <c r="C33" s="17" t="s">
        <v>85</v>
      </c>
      <c r="D33" s="43"/>
    </row>
    <row r="34" spans="1:4" ht="12" hidden="1" thickBot="1">
      <c r="A34" s="26" t="s">
        <v>111</v>
      </c>
      <c r="B34" s="17" t="s">
        <v>107</v>
      </c>
      <c r="C34" s="17">
        <v>3</v>
      </c>
      <c r="D34" s="43"/>
    </row>
    <row r="35" spans="1:4" ht="12" hidden="1" thickBot="1">
      <c r="A35" s="26" t="s">
        <v>112</v>
      </c>
      <c r="B35" s="17" t="s">
        <v>107</v>
      </c>
      <c r="C35" s="17">
        <v>4</v>
      </c>
      <c r="D35" s="43"/>
    </row>
    <row r="36" spans="1:4" ht="12" hidden="1" thickBot="1">
      <c r="A36" s="26" t="s">
        <v>113</v>
      </c>
      <c r="B36" s="17" t="s">
        <v>107</v>
      </c>
      <c r="C36" s="17">
        <v>5</v>
      </c>
      <c r="D36" s="43"/>
    </row>
    <row r="37" spans="1:4" ht="12" hidden="1" thickBot="1">
      <c r="A37" s="26" t="s">
        <v>114</v>
      </c>
      <c r="B37" s="17" t="s">
        <v>107</v>
      </c>
      <c r="C37" s="17">
        <v>6</v>
      </c>
      <c r="D37" s="43"/>
    </row>
    <row r="38" spans="1:4" ht="12" thickBot="1">
      <c r="A38" s="26" t="s">
        <v>115</v>
      </c>
      <c r="B38" s="17" t="s">
        <v>107</v>
      </c>
      <c r="C38" s="17" t="s">
        <v>107</v>
      </c>
      <c r="D38" s="43">
        <f>429+160+70</f>
        <v>659</v>
      </c>
    </row>
    <row r="39" spans="1:4" ht="12" thickBot="1">
      <c r="A39" s="26" t="s">
        <v>116</v>
      </c>
      <c r="B39" s="17" t="s">
        <v>107</v>
      </c>
      <c r="C39" s="17" t="s">
        <v>123</v>
      </c>
      <c r="D39" s="43">
        <f>2959.83+1043.29</f>
        <v>4003.12</v>
      </c>
    </row>
    <row r="40" spans="1:5" s="12" customFormat="1" ht="14.25" customHeight="1" thickBot="1">
      <c r="A40" s="27" t="s">
        <v>117</v>
      </c>
      <c r="B40" s="10" t="s">
        <v>118</v>
      </c>
      <c r="C40" s="11"/>
      <c r="D40" s="36">
        <f>D41+D42+D43</f>
        <v>7536.08</v>
      </c>
      <c r="E40" s="241"/>
    </row>
    <row r="41" spans="1:4" ht="12" thickBot="1">
      <c r="A41" s="26" t="s">
        <v>119</v>
      </c>
      <c r="B41" s="17" t="s">
        <v>118</v>
      </c>
      <c r="C41" s="17" t="s">
        <v>85</v>
      </c>
      <c r="D41" s="43">
        <f>2836.32+3086.48+61.4</f>
        <v>5984.2</v>
      </c>
    </row>
    <row r="42" spans="1:4" ht="12" thickBot="1">
      <c r="A42" s="26" t="s">
        <v>120</v>
      </c>
      <c r="B42" s="17" t="s">
        <v>118</v>
      </c>
      <c r="C42" s="17" t="s">
        <v>87</v>
      </c>
      <c r="D42" s="43">
        <v>322.27</v>
      </c>
    </row>
    <row r="43" spans="1:4" ht="21" customHeight="1" thickBot="1">
      <c r="A43" s="28" t="s">
        <v>121</v>
      </c>
      <c r="B43" s="14" t="s">
        <v>118</v>
      </c>
      <c r="C43" s="14" t="s">
        <v>103</v>
      </c>
      <c r="D43" s="45">
        <f>552.66+676.95</f>
        <v>1229.6100000000001</v>
      </c>
    </row>
    <row r="44" spans="1:5" s="12" customFormat="1" ht="11.25" thickBot="1">
      <c r="A44" s="27" t="s">
        <v>122</v>
      </c>
      <c r="B44" s="10" t="s">
        <v>123</v>
      </c>
      <c r="C44" s="11"/>
      <c r="D44" s="36">
        <f>D45+D48+D49+D46+D47</f>
        <v>15189.04</v>
      </c>
      <c r="E44" s="241"/>
    </row>
    <row r="45" spans="1:4" ht="12" thickBot="1">
      <c r="A45" s="26" t="s">
        <v>363</v>
      </c>
      <c r="B45" s="17" t="s">
        <v>123</v>
      </c>
      <c r="C45" s="17" t="s">
        <v>85</v>
      </c>
      <c r="D45" s="43">
        <f>2681.2</f>
        <v>2681.2</v>
      </c>
    </row>
    <row r="46" spans="1:4" ht="12" thickBot="1">
      <c r="A46" s="26" t="s">
        <v>364</v>
      </c>
      <c r="B46" s="17" t="s">
        <v>123</v>
      </c>
      <c r="C46" s="17" t="s">
        <v>109</v>
      </c>
      <c r="D46" s="43">
        <f>7620.4+2192</f>
        <v>9812.4</v>
      </c>
    </row>
    <row r="47" spans="1:4" ht="12" thickBot="1">
      <c r="A47" s="26" t="s">
        <v>365</v>
      </c>
      <c r="B47" s="17" t="s">
        <v>123</v>
      </c>
      <c r="C47" s="17" t="s">
        <v>89</v>
      </c>
      <c r="D47" s="43">
        <f>1452.38+1072.16</f>
        <v>2524.54</v>
      </c>
    </row>
    <row r="48" spans="1:4" ht="12" thickBot="1">
      <c r="A48" s="26" t="s">
        <v>362</v>
      </c>
      <c r="B48" s="17" t="s">
        <v>123</v>
      </c>
      <c r="C48" s="17" t="s">
        <v>118</v>
      </c>
      <c r="D48" s="43">
        <v>170.9</v>
      </c>
    </row>
    <row r="49" spans="1:4" ht="13.5" customHeight="1" thickBot="1">
      <c r="A49" s="26" t="s">
        <v>125</v>
      </c>
      <c r="B49" s="17" t="s">
        <v>123</v>
      </c>
      <c r="C49" s="17" t="s">
        <v>147</v>
      </c>
      <c r="D49" s="43"/>
    </row>
    <row r="50" spans="1:5" s="12" customFormat="1" ht="11.25" thickBot="1">
      <c r="A50" s="27" t="s">
        <v>126</v>
      </c>
      <c r="B50" s="10">
        <v>10</v>
      </c>
      <c r="C50" s="11"/>
      <c r="D50" s="36">
        <f>D51+D52+D53+D54+D55</f>
        <v>27939.37</v>
      </c>
      <c r="E50" s="241"/>
    </row>
    <row r="51" spans="1:4" ht="12" thickBot="1">
      <c r="A51" s="26" t="s">
        <v>127</v>
      </c>
      <c r="B51" s="17">
        <v>10</v>
      </c>
      <c r="C51" s="17">
        <v>1</v>
      </c>
      <c r="D51" s="43">
        <v>1436.4</v>
      </c>
    </row>
    <row r="52" spans="1:4" ht="12" thickBot="1">
      <c r="A52" s="26" t="s">
        <v>128</v>
      </c>
      <c r="B52" s="17">
        <v>10</v>
      </c>
      <c r="C52" s="17">
        <v>2</v>
      </c>
      <c r="D52" s="43">
        <f>4943.5+12833.93</f>
        <v>17777.43</v>
      </c>
    </row>
    <row r="53" spans="1:4" ht="11.25" customHeight="1" thickBot="1">
      <c r="A53" s="26" t="s">
        <v>129</v>
      </c>
      <c r="B53" s="17">
        <v>10</v>
      </c>
      <c r="C53" s="17">
        <v>3</v>
      </c>
      <c r="D53" s="43">
        <f>550+650+695.3+300+771-285.5-200</f>
        <v>2480.8</v>
      </c>
    </row>
    <row r="54" spans="1:4" ht="10.5" customHeight="1" thickBot="1">
      <c r="A54" s="26" t="s">
        <v>366</v>
      </c>
      <c r="B54" s="17">
        <v>10</v>
      </c>
      <c r="C54" s="17">
        <v>4</v>
      </c>
      <c r="D54" s="43">
        <f>2306.2+856.4</f>
        <v>3162.6</v>
      </c>
    </row>
    <row r="55" spans="1:4" ht="12.75" customHeight="1" thickBot="1">
      <c r="A55" s="26" t="s">
        <v>130</v>
      </c>
      <c r="B55" s="17">
        <v>10</v>
      </c>
      <c r="C55" s="17">
        <v>6</v>
      </c>
      <c r="D55" s="43">
        <f>1811.49+521.38+749.27</f>
        <v>3082.14</v>
      </c>
    </row>
    <row r="56" spans="1:4" s="12" customFormat="1" ht="11.25" thickBot="1">
      <c r="A56" s="27" t="s">
        <v>131</v>
      </c>
      <c r="B56" s="10">
        <v>11</v>
      </c>
      <c r="C56" s="11"/>
      <c r="D56" s="36">
        <f>D57</f>
        <v>20524.6</v>
      </c>
    </row>
    <row r="57" spans="1:4" ht="12" thickBot="1">
      <c r="A57" s="26" t="s">
        <v>132</v>
      </c>
      <c r="B57" s="17">
        <v>11</v>
      </c>
      <c r="C57" s="17">
        <v>1</v>
      </c>
      <c r="D57" s="43">
        <f>D58+D59+D60</f>
        <v>20524.6</v>
      </c>
    </row>
    <row r="58" spans="1:4" ht="12" thickBot="1">
      <c r="A58" s="25" t="s">
        <v>133</v>
      </c>
      <c r="B58" s="17">
        <v>11</v>
      </c>
      <c r="C58" s="17">
        <v>2</v>
      </c>
      <c r="D58" s="43">
        <f>18728</f>
        <v>18728</v>
      </c>
    </row>
    <row r="59" spans="1:4" ht="13.5" customHeight="1" thickBot="1">
      <c r="A59" s="25" t="s">
        <v>178</v>
      </c>
      <c r="B59" s="17" t="s">
        <v>166</v>
      </c>
      <c r="C59" s="17" t="s">
        <v>87</v>
      </c>
      <c r="D59" s="47">
        <v>796.6</v>
      </c>
    </row>
    <row r="60" spans="1:4" ht="12" customHeight="1" thickBot="1">
      <c r="A60" s="25" t="s">
        <v>531</v>
      </c>
      <c r="B60" s="17" t="s">
        <v>166</v>
      </c>
      <c r="C60" s="17" t="s">
        <v>89</v>
      </c>
      <c r="D60" s="47">
        <v>1000</v>
      </c>
    </row>
    <row r="61" spans="1:4" s="12" customFormat="1" ht="10.5">
      <c r="A61" s="29" t="s">
        <v>189</v>
      </c>
      <c r="B61" s="10">
        <v>0</v>
      </c>
      <c r="C61" s="10">
        <v>0</v>
      </c>
      <c r="D61" s="44">
        <f>D13+D21+D24+D28+D31+D40+D44+D50+D56</f>
        <v>202282.59999999998</v>
      </c>
    </row>
    <row r="62" spans="1:4" ht="0.75" customHeight="1">
      <c r="A62" s="30" t="s">
        <v>183</v>
      </c>
      <c r="B62" s="19"/>
      <c r="C62" s="20"/>
      <c r="D62" s="41"/>
    </row>
    <row r="63" spans="1:4" s="12" customFormat="1" ht="10.5">
      <c r="A63" s="31" t="s">
        <v>190</v>
      </c>
      <c r="B63" s="21"/>
      <c r="C63" s="22"/>
      <c r="D63" s="42">
        <f>D61+D62</f>
        <v>202282.59999999998</v>
      </c>
    </row>
  </sheetData>
  <mergeCells count="5">
    <mergeCell ref="A7:E7"/>
    <mergeCell ref="D9:D12"/>
    <mergeCell ref="A9:A10"/>
    <mergeCell ref="B9:B12"/>
    <mergeCell ref="C9:C12"/>
  </mergeCells>
  <printOptions/>
  <pageMargins left="0.69" right="0" top="0.5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D26" sqref="D26"/>
    </sheetView>
  </sheetViews>
  <sheetFormatPr defaultColWidth="9.00390625" defaultRowHeight="12.75"/>
  <cols>
    <col min="1" max="1" width="55.25390625" style="2" customWidth="1"/>
    <col min="2" max="2" width="7.625" style="8" customWidth="1"/>
    <col min="3" max="3" width="4.125" style="9" customWidth="1"/>
    <col min="4" max="4" width="10.625" style="200" customWidth="1"/>
    <col min="5" max="5" width="9.75390625" style="200" customWidth="1"/>
    <col min="6" max="16384" width="9.125" style="2" customWidth="1"/>
  </cols>
  <sheetData>
    <row r="1" spans="1:5" s="3" customFormat="1" ht="10.5" customHeight="1">
      <c r="A1" s="1"/>
      <c r="D1" s="191"/>
      <c r="E1" s="191"/>
    </row>
    <row r="2" spans="1:6" s="3" customFormat="1" ht="10.5" customHeight="1">
      <c r="A2" s="9"/>
      <c r="B2" s="2"/>
      <c r="C2" s="2"/>
      <c r="D2" s="264" t="s">
        <v>51</v>
      </c>
      <c r="E2" s="264"/>
      <c r="F2" s="264"/>
    </row>
    <row r="3" spans="1:6" s="3" customFormat="1" ht="10.5" customHeight="1">
      <c r="A3" s="9"/>
      <c r="B3" s="2"/>
      <c r="C3" s="2"/>
      <c r="D3" s="263" t="s">
        <v>234</v>
      </c>
      <c r="E3" s="263"/>
      <c r="F3" s="93"/>
    </row>
    <row r="4" spans="1:6" s="3" customFormat="1" ht="10.5" customHeight="1">
      <c r="A4" s="9"/>
      <c r="B4" s="2"/>
      <c r="C4" s="2"/>
      <c r="D4" s="263" t="s">
        <v>56</v>
      </c>
      <c r="E4" s="263"/>
      <c r="F4" s="93"/>
    </row>
    <row r="5" spans="1:6" s="3" customFormat="1" ht="10.5" customHeight="1">
      <c r="A5" s="9"/>
      <c r="B5" s="2"/>
      <c r="C5" s="264" t="s">
        <v>437</v>
      </c>
      <c r="D5" s="264"/>
      <c r="E5" s="264"/>
      <c r="F5" s="93"/>
    </row>
    <row r="6" spans="1:6" s="3" customFormat="1" ht="10.5" customHeight="1">
      <c r="A6" s="1"/>
      <c r="D6" s="192"/>
      <c r="E6" s="192"/>
      <c r="F6" s="93"/>
    </row>
    <row r="7" spans="1:6" s="3" customFormat="1" ht="30.75" customHeight="1">
      <c r="A7" s="254" t="s">
        <v>438</v>
      </c>
      <c r="B7" s="254"/>
      <c r="C7" s="254"/>
      <c r="D7" s="254"/>
      <c r="E7" s="254"/>
      <c r="F7" s="53"/>
    </row>
    <row r="8" spans="1:5" s="3" customFormat="1" ht="10.5" customHeight="1">
      <c r="A8" s="1"/>
      <c r="D8" s="191" t="s">
        <v>80</v>
      </c>
      <c r="E8" s="191"/>
    </row>
    <row r="9" spans="1:5" s="3" customFormat="1" ht="10.5" customHeight="1">
      <c r="A9" s="1"/>
      <c r="D9" s="191"/>
      <c r="E9" s="191"/>
    </row>
    <row r="10" spans="1:5" s="3" customFormat="1" ht="10.5" customHeight="1">
      <c r="A10" s="267" t="s">
        <v>81</v>
      </c>
      <c r="B10" s="260" t="s">
        <v>82</v>
      </c>
      <c r="C10" s="255" t="s">
        <v>83</v>
      </c>
      <c r="D10" s="269" t="s">
        <v>233</v>
      </c>
      <c r="E10" s="270"/>
    </row>
    <row r="11" spans="1:5" ht="10.5" customHeight="1">
      <c r="A11" s="268"/>
      <c r="B11" s="261"/>
      <c r="C11" s="256"/>
      <c r="D11" s="265" t="s">
        <v>232</v>
      </c>
      <c r="E11" s="265" t="s">
        <v>439</v>
      </c>
    </row>
    <row r="12" spans="1:5" ht="18" customHeight="1">
      <c r="A12" s="268"/>
      <c r="B12" s="261"/>
      <c r="C12" s="256"/>
      <c r="D12" s="266"/>
      <c r="E12" s="266"/>
    </row>
    <row r="13" spans="1:5" ht="11.25" customHeight="1">
      <c r="A13" s="23" t="s">
        <v>84</v>
      </c>
      <c r="B13" s="10" t="s">
        <v>85</v>
      </c>
      <c r="C13" s="11"/>
      <c r="D13" s="155">
        <f>D15+D16+D17+D18+D19+D20+D21+D14</f>
        <v>22621.88</v>
      </c>
      <c r="E13" s="155">
        <f>E15+E16+E17+E18+E19+E20+E21+E14</f>
        <v>22176.440000000002</v>
      </c>
    </row>
    <row r="14" spans="1:5" ht="21.75" customHeight="1">
      <c r="A14" s="16" t="s">
        <v>550</v>
      </c>
      <c r="B14" s="17" t="s">
        <v>85</v>
      </c>
      <c r="C14" s="213" t="s">
        <v>109</v>
      </c>
      <c r="D14" s="43">
        <v>1031.47</v>
      </c>
      <c r="E14" s="13">
        <v>1031.47</v>
      </c>
    </row>
    <row r="15" spans="1:5" ht="23.25" thickBot="1">
      <c r="A15" s="24" t="s">
        <v>86</v>
      </c>
      <c r="B15" s="14" t="s">
        <v>85</v>
      </c>
      <c r="C15" s="14" t="s">
        <v>87</v>
      </c>
      <c r="D15" s="193">
        <v>1669.59</v>
      </c>
      <c r="E15" s="95">
        <v>1636.29</v>
      </c>
    </row>
    <row r="16" spans="1:5" ht="34.5" thickBot="1">
      <c r="A16" s="24" t="s">
        <v>88</v>
      </c>
      <c r="B16" s="14" t="s">
        <v>85</v>
      </c>
      <c r="C16" s="14" t="s">
        <v>89</v>
      </c>
      <c r="D16" s="193">
        <f>16774.4-18.61-876.6-1031.47</f>
        <v>14847.720000000001</v>
      </c>
      <c r="E16" s="204">
        <f>16468.4-20.91-876.6-1031.47</f>
        <v>14539.420000000002</v>
      </c>
    </row>
    <row r="17" spans="1:5" ht="0.75" customHeight="1" thickBot="1">
      <c r="A17" s="25" t="s">
        <v>90</v>
      </c>
      <c r="B17" s="17" t="s">
        <v>85</v>
      </c>
      <c r="C17" s="17">
        <v>5</v>
      </c>
      <c r="D17" s="193"/>
      <c r="E17" s="95"/>
    </row>
    <row r="18" spans="1:5" ht="24.75" customHeight="1" thickBot="1">
      <c r="A18" s="24" t="s">
        <v>91</v>
      </c>
      <c r="B18" s="14" t="s">
        <v>85</v>
      </c>
      <c r="C18" s="14">
        <v>6</v>
      </c>
      <c r="D18" s="193">
        <v>2323.39</v>
      </c>
      <c r="E18" s="95">
        <v>2306.93</v>
      </c>
    </row>
    <row r="19" spans="1:5" ht="12" hidden="1" thickBot="1">
      <c r="A19" s="25" t="s">
        <v>92</v>
      </c>
      <c r="B19" s="17" t="s">
        <v>85</v>
      </c>
      <c r="C19" s="17">
        <v>7</v>
      </c>
      <c r="D19" s="193"/>
      <c r="E19" s="95"/>
    </row>
    <row r="20" spans="1:5" ht="12" thickBot="1">
      <c r="A20" s="26" t="s">
        <v>93</v>
      </c>
      <c r="B20" s="17" t="s">
        <v>85</v>
      </c>
      <c r="C20" s="17" t="s">
        <v>360</v>
      </c>
      <c r="D20" s="193">
        <v>642</v>
      </c>
      <c r="E20" s="204">
        <v>642</v>
      </c>
    </row>
    <row r="21" spans="1:5" ht="12" thickBot="1">
      <c r="A21" s="25" t="s">
        <v>94</v>
      </c>
      <c r="B21" s="17" t="s">
        <v>85</v>
      </c>
      <c r="C21" s="17" t="s">
        <v>361</v>
      </c>
      <c r="D21" s="193">
        <f>214.39+203.79+1426.4+394.93+203.8-0.01-354.2+18.61</f>
        <v>2107.71</v>
      </c>
      <c r="E21" s="95">
        <f>1358.1+214.39+204.2+396.93+204.2-378.4+20.91</f>
        <v>2020.3299999999997</v>
      </c>
    </row>
    <row r="22" spans="1:5" s="12" customFormat="1" ht="0.75" customHeight="1" thickBot="1">
      <c r="A22" s="27" t="s">
        <v>180</v>
      </c>
      <c r="B22" s="10" t="s">
        <v>87</v>
      </c>
      <c r="C22" s="10"/>
      <c r="D22" s="155">
        <f>D23</f>
        <v>0</v>
      </c>
      <c r="E22" s="194"/>
    </row>
    <row r="23" spans="1:5" ht="13.5" customHeight="1" hidden="1">
      <c r="A23" s="25" t="s">
        <v>181</v>
      </c>
      <c r="B23" s="17" t="s">
        <v>87</v>
      </c>
      <c r="C23" s="17" t="s">
        <v>89</v>
      </c>
      <c r="D23" s="193"/>
      <c r="E23" s="95"/>
    </row>
    <row r="24" spans="1:5" s="12" customFormat="1" ht="11.25" thickBot="1">
      <c r="A24" s="27" t="s">
        <v>95</v>
      </c>
      <c r="B24" s="10" t="s">
        <v>89</v>
      </c>
      <c r="C24" s="11"/>
      <c r="D24" s="155">
        <f>D25+D26</f>
        <v>4520.81</v>
      </c>
      <c r="E24" s="155">
        <f>E25+E26</f>
        <v>4533.889999999999</v>
      </c>
    </row>
    <row r="25" spans="1:5" ht="12" thickBot="1">
      <c r="A25" s="26" t="s">
        <v>96</v>
      </c>
      <c r="B25" s="17" t="s">
        <v>89</v>
      </c>
      <c r="C25" s="17">
        <v>5</v>
      </c>
      <c r="D25" s="193">
        <v>3054.11</v>
      </c>
      <c r="E25" s="95">
        <v>3040.39</v>
      </c>
    </row>
    <row r="26" spans="1:5" ht="15" customHeight="1" thickBot="1">
      <c r="A26" s="26" t="s">
        <v>222</v>
      </c>
      <c r="B26" s="17" t="s">
        <v>89</v>
      </c>
      <c r="C26" s="17" t="s">
        <v>360</v>
      </c>
      <c r="D26" s="193">
        <f>235.9+354.2+876.6</f>
        <v>1466.7</v>
      </c>
      <c r="E26" s="204">
        <f>238.5+378.4+876.6</f>
        <v>1493.5</v>
      </c>
    </row>
    <row r="27" spans="1:5" s="12" customFormat="1" ht="11.25" thickBot="1">
      <c r="A27" s="27" t="s">
        <v>97</v>
      </c>
      <c r="B27" s="10" t="s">
        <v>98</v>
      </c>
      <c r="C27" s="11"/>
      <c r="D27" s="155">
        <f>D28+D29+D30</f>
        <v>333.31</v>
      </c>
      <c r="E27" s="155">
        <f>E28+E29+E30</f>
        <v>0</v>
      </c>
    </row>
    <row r="28" spans="1:5" ht="0.75" customHeight="1" hidden="1">
      <c r="A28" s="25" t="s">
        <v>99</v>
      </c>
      <c r="B28" s="17" t="s">
        <v>98</v>
      </c>
      <c r="C28" s="17">
        <v>1</v>
      </c>
      <c r="D28" s="193"/>
      <c r="E28" s="95"/>
    </row>
    <row r="29" spans="1:5" ht="12" thickBot="1">
      <c r="A29" s="26" t="s">
        <v>100</v>
      </c>
      <c r="B29" s="17" t="s">
        <v>98</v>
      </c>
      <c r="C29" s="17">
        <v>2</v>
      </c>
      <c r="D29" s="193">
        <v>333.31</v>
      </c>
      <c r="E29" s="95"/>
    </row>
    <row r="30" spans="1:5" ht="12" hidden="1" thickBot="1">
      <c r="A30" s="25" t="s">
        <v>101</v>
      </c>
      <c r="B30" s="17" t="s">
        <v>98</v>
      </c>
      <c r="C30" s="17">
        <v>4</v>
      </c>
      <c r="D30" s="193"/>
      <c r="E30" s="95"/>
    </row>
    <row r="31" spans="1:5" s="12" customFormat="1" ht="0.75" customHeight="1" thickBot="1">
      <c r="A31" s="27" t="s">
        <v>102</v>
      </c>
      <c r="B31" s="10" t="s">
        <v>103</v>
      </c>
      <c r="C31" s="11"/>
      <c r="D31" s="155"/>
      <c r="E31" s="194"/>
    </row>
    <row r="32" spans="1:5" ht="12" hidden="1" thickBot="1">
      <c r="A32" s="26" t="s">
        <v>104</v>
      </c>
      <c r="B32" s="17" t="s">
        <v>103</v>
      </c>
      <c r="C32" s="17">
        <v>2</v>
      </c>
      <c r="D32" s="193"/>
      <c r="E32" s="95"/>
    </row>
    <row r="33" spans="1:5" ht="12" hidden="1" thickBot="1">
      <c r="A33" s="26" t="s">
        <v>105</v>
      </c>
      <c r="B33" s="17" t="s">
        <v>103</v>
      </c>
      <c r="C33" s="17">
        <v>4</v>
      </c>
      <c r="D33" s="195"/>
      <c r="E33" s="95"/>
    </row>
    <row r="34" spans="1:5" s="12" customFormat="1" ht="11.25" thickBot="1">
      <c r="A34" s="27" t="s">
        <v>106</v>
      </c>
      <c r="B34" s="10" t="s">
        <v>107</v>
      </c>
      <c r="C34" s="11"/>
      <c r="D34" s="155">
        <f>D35+D36+D37</f>
        <v>107545.31999999999</v>
      </c>
      <c r="E34" s="155">
        <f>E35+E36+E37</f>
        <v>110425.43000000001</v>
      </c>
    </row>
    <row r="35" spans="1:5" ht="12" thickBot="1">
      <c r="A35" s="26" t="s">
        <v>108</v>
      </c>
      <c r="B35" s="17" t="s">
        <v>107</v>
      </c>
      <c r="C35" s="17" t="s">
        <v>109</v>
      </c>
      <c r="D35" s="193">
        <f>1604+1167.21+2841.21+94065.98+3090.61</f>
        <v>102769.01</v>
      </c>
      <c r="E35" s="95">
        <f>1604+1086.21+2627.11+97384.59+3074.91</f>
        <v>105776.82</v>
      </c>
    </row>
    <row r="36" spans="1:5" ht="12" thickBot="1">
      <c r="A36" s="26" t="s">
        <v>115</v>
      </c>
      <c r="B36" s="17" t="s">
        <v>107</v>
      </c>
      <c r="C36" s="17">
        <v>7</v>
      </c>
      <c r="D36" s="193">
        <f>556+171</f>
        <v>727</v>
      </c>
      <c r="E36" s="95">
        <f>556+171</f>
        <v>727</v>
      </c>
    </row>
    <row r="37" spans="1:5" ht="12" thickBot="1">
      <c r="A37" s="26" t="s">
        <v>116</v>
      </c>
      <c r="B37" s="17" t="s">
        <v>107</v>
      </c>
      <c r="C37" s="17">
        <v>9</v>
      </c>
      <c r="D37" s="193">
        <f>1045.59+3003.72</f>
        <v>4049.3099999999995</v>
      </c>
      <c r="E37" s="95">
        <f>1031.49+2890.12</f>
        <v>3921.6099999999997</v>
      </c>
    </row>
    <row r="38" spans="1:5" s="12" customFormat="1" ht="14.25" customHeight="1" thickBot="1">
      <c r="A38" s="27" t="s">
        <v>117</v>
      </c>
      <c r="B38" s="10" t="s">
        <v>118</v>
      </c>
      <c r="C38" s="11"/>
      <c r="D38" s="155">
        <f>D39+D40+D41</f>
        <v>8206.579999999998</v>
      </c>
      <c r="E38" s="155">
        <f>E39+E40+E41</f>
        <v>7355.1</v>
      </c>
    </row>
    <row r="39" spans="1:5" ht="12" thickBot="1">
      <c r="A39" s="26" t="s">
        <v>119</v>
      </c>
      <c r="B39" s="17" t="s">
        <v>118</v>
      </c>
      <c r="C39" s="17">
        <v>1</v>
      </c>
      <c r="D39" s="193">
        <f>2957.22+3189.18+471.7</f>
        <v>6618.099999999999</v>
      </c>
      <c r="E39" s="95">
        <f>2903.22+2858.8</f>
        <v>5762.02</v>
      </c>
    </row>
    <row r="40" spans="1:5" ht="12" thickBot="1">
      <c r="A40" s="26" t="s">
        <v>120</v>
      </c>
      <c r="B40" s="17" t="s">
        <v>118</v>
      </c>
      <c r="C40" s="17">
        <v>3</v>
      </c>
      <c r="D40" s="193">
        <v>322.27</v>
      </c>
      <c r="E40" s="95">
        <v>322.27</v>
      </c>
    </row>
    <row r="41" spans="1:5" ht="21" customHeight="1" thickBot="1">
      <c r="A41" s="28" t="s">
        <v>121</v>
      </c>
      <c r="B41" s="14" t="s">
        <v>118</v>
      </c>
      <c r="C41" s="14">
        <v>6</v>
      </c>
      <c r="D41" s="193">
        <f>574.76+691.45</f>
        <v>1266.21</v>
      </c>
      <c r="E41" s="95">
        <f>580.76+690.05</f>
        <v>1270.81</v>
      </c>
    </row>
    <row r="42" spans="1:5" s="12" customFormat="1" ht="11.25" thickBot="1">
      <c r="A42" s="27" t="s">
        <v>122</v>
      </c>
      <c r="B42" s="10" t="s">
        <v>123</v>
      </c>
      <c r="C42" s="11"/>
      <c r="D42" s="155">
        <f>D43+D46+D47+D44+D45</f>
        <v>15174.999999999998</v>
      </c>
      <c r="E42" s="155">
        <f>E43+E46+E47+E44+E45</f>
        <v>15166.23</v>
      </c>
    </row>
    <row r="43" spans="1:5" ht="12" thickBot="1">
      <c r="A43" s="26" t="s">
        <v>368</v>
      </c>
      <c r="B43" s="17" t="s">
        <v>123</v>
      </c>
      <c r="C43" s="17" t="s">
        <v>85</v>
      </c>
      <c r="D43" s="193">
        <f>891.82+490.06+365.6+256.75+285.5+138.1</f>
        <v>2427.83</v>
      </c>
      <c r="E43" s="95">
        <f>879.45+475.29+510.2+256.75+285.5+138.1</f>
        <v>2545.29</v>
      </c>
    </row>
    <row r="44" spans="1:5" ht="12" thickBot="1">
      <c r="A44" s="26" t="s">
        <v>364</v>
      </c>
      <c r="B44" s="17" t="s">
        <v>123</v>
      </c>
      <c r="C44" s="17" t="s">
        <v>109</v>
      </c>
      <c r="D44" s="193">
        <f>886.58+6698.26+2254.99+199.9</f>
        <v>10039.73</v>
      </c>
      <c r="E44" s="95">
        <f>848.82+6659.31+2254.99+199.9</f>
        <v>9963.019999999999</v>
      </c>
    </row>
    <row r="45" spans="1:5" ht="12" thickBot="1">
      <c r="A45" s="26" t="s">
        <v>369</v>
      </c>
      <c r="B45" s="17" t="s">
        <v>123</v>
      </c>
      <c r="C45" s="17" t="s">
        <v>89</v>
      </c>
      <c r="D45" s="193">
        <f>1452.78+1073.46</f>
        <v>2526.24</v>
      </c>
      <c r="E45" s="95">
        <f>1425.96+1050.76</f>
        <v>2476.7200000000003</v>
      </c>
    </row>
    <row r="46" spans="1:5" ht="12" thickBot="1">
      <c r="A46" s="26" t="s">
        <v>362</v>
      </c>
      <c r="B46" s="17" t="s">
        <v>123</v>
      </c>
      <c r="C46" s="17" t="s">
        <v>118</v>
      </c>
      <c r="D46" s="193">
        <v>181.2</v>
      </c>
      <c r="E46" s="95">
        <f>181.2</f>
        <v>181.2</v>
      </c>
    </row>
    <row r="47" spans="1:5" ht="13.5" customHeight="1" thickBot="1">
      <c r="A47" s="26" t="s">
        <v>125</v>
      </c>
      <c r="B47" s="17" t="s">
        <v>123</v>
      </c>
      <c r="C47" s="17" t="s">
        <v>147</v>
      </c>
      <c r="D47" s="193"/>
      <c r="E47" s="95"/>
    </row>
    <row r="48" spans="1:5" s="12" customFormat="1" ht="11.25" thickBot="1">
      <c r="A48" s="27" t="s">
        <v>126</v>
      </c>
      <c r="B48" s="10">
        <v>10</v>
      </c>
      <c r="C48" s="11"/>
      <c r="D48" s="155">
        <f>D49+D50+D51+D52+D53</f>
        <v>29136.300000000003</v>
      </c>
      <c r="E48" s="155">
        <f>E49+E50+E51+E52+E53</f>
        <v>30633.410000000003</v>
      </c>
    </row>
    <row r="49" spans="1:5" ht="12" thickBot="1">
      <c r="A49" s="26" t="s">
        <v>127</v>
      </c>
      <c r="B49" s="17">
        <v>10</v>
      </c>
      <c r="C49" s="17">
        <v>1</v>
      </c>
      <c r="D49" s="193">
        <v>1436.4</v>
      </c>
      <c r="E49" s="95">
        <v>1436.33</v>
      </c>
    </row>
    <row r="50" spans="1:5" ht="12" thickBot="1">
      <c r="A50" s="26" t="s">
        <v>128</v>
      </c>
      <c r="B50" s="17">
        <v>10</v>
      </c>
      <c r="C50" s="17">
        <v>2</v>
      </c>
      <c r="D50" s="193">
        <f>5335.17+13693.63</f>
        <v>19028.8</v>
      </c>
      <c r="E50" s="95">
        <f>6091.1+14350.48</f>
        <v>20441.58</v>
      </c>
    </row>
    <row r="51" spans="1:5" ht="12" thickBot="1">
      <c r="A51" s="26" t="s">
        <v>129</v>
      </c>
      <c r="B51" s="17">
        <v>10</v>
      </c>
      <c r="C51" s="17">
        <v>3</v>
      </c>
      <c r="D51" s="193">
        <f>350+600+744+541.1</f>
        <v>2235.1</v>
      </c>
      <c r="E51" s="95">
        <f>350+600+744+588.9</f>
        <v>2282.9</v>
      </c>
    </row>
    <row r="52" spans="1:5" ht="12" thickBot="1">
      <c r="A52" s="26" t="s">
        <v>366</v>
      </c>
      <c r="B52" s="17">
        <v>10</v>
      </c>
      <c r="C52" s="17">
        <v>4</v>
      </c>
      <c r="D52" s="193">
        <f>2323.9+1011.5</f>
        <v>3335.4</v>
      </c>
      <c r="E52" s="95">
        <f>2094+1259</f>
        <v>3353</v>
      </c>
    </row>
    <row r="53" spans="1:5" ht="12.75" customHeight="1" thickBot="1">
      <c r="A53" s="26" t="s">
        <v>130</v>
      </c>
      <c r="B53" s="17">
        <v>10</v>
      </c>
      <c r="C53" s="17">
        <v>6</v>
      </c>
      <c r="D53" s="193">
        <f>1827.4+522.5+750.7</f>
        <v>3100.6000000000004</v>
      </c>
      <c r="E53" s="95">
        <f>1843.8+523.6+752.2</f>
        <v>3119.6000000000004</v>
      </c>
    </row>
    <row r="54" spans="1:5" s="12" customFormat="1" ht="11.25" thickBot="1">
      <c r="A54" s="27" t="s">
        <v>131</v>
      </c>
      <c r="B54" s="10">
        <v>11</v>
      </c>
      <c r="C54" s="11"/>
      <c r="D54" s="155">
        <f>D55</f>
        <v>19613.5</v>
      </c>
      <c r="E54" s="155">
        <f>E55</f>
        <v>22349.8</v>
      </c>
    </row>
    <row r="55" spans="1:5" ht="12" thickBot="1">
      <c r="A55" s="26" t="s">
        <v>132</v>
      </c>
      <c r="B55" s="17">
        <v>11</v>
      </c>
      <c r="C55" s="17"/>
      <c r="D55" s="193">
        <f>D56+D57</f>
        <v>19613.5</v>
      </c>
      <c r="E55" s="193">
        <f>E56+E57</f>
        <v>22349.8</v>
      </c>
    </row>
    <row r="56" spans="1:5" ht="12" thickBot="1">
      <c r="A56" s="25" t="s">
        <v>133</v>
      </c>
      <c r="B56" s="17">
        <v>11</v>
      </c>
      <c r="C56" s="17" t="s">
        <v>85</v>
      </c>
      <c r="D56" s="193">
        <v>18741</v>
      </c>
      <c r="E56" s="95">
        <v>21422</v>
      </c>
    </row>
    <row r="57" spans="1:5" ht="13.5" customHeight="1" thickBot="1">
      <c r="A57" s="25" t="s">
        <v>178</v>
      </c>
      <c r="B57" s="17" t="s">
        <v>166</v>
      </c>
      <c r="C57" s="17" t="s">
        <v>109</v>
      </c>
      <c r="D57" s="196">
        <v>872.5</v>
      </c>
      <c r="E57" s="95">
        <v>927.8</v>
      </c>
    </row>
    <row r="58" spans="1:5" ht="12" hidden="1" thickBot="1">
      <c r="A58" s="25" t="s">
        <v>179</v>
      </c>
      <c r="B58" s="17" t="s">
        <v>166</v>
      </c>
      <c r="C58" s="17"/>
      <c r="D58" s="196"/>
      <c r="E58" s="95"/>
    </row>
    <row r="59" spans="1:5" s="12" customFormat="1" ht="10.5">
      <c r="A59" s="29" t="s">
        <v>189</v>
      </c>
      <c r="B59" s="10">
        <v>0</v>
      </c>
      <c r="C59" s="10">
        <v>0</v>
      </c>
      <c r="D59" s="197">
        <f>D13+D24+D27+D31+D34+D38+D42+D48+D54+D22</f>
        <v>207152.7</v>
      </c>
      <c r="E59" s="197">
        <f>E13+E24+E27+E31+E34+E38+E42+E48+E54+E22</f>
        <v>212640.30000000002</v>
      </c>
    </row>
    <row r="60" spans="1:5" ht="0.75" customHeight="1">
      <c r="A60" s="30" t="s">
        <v>183</v>
      </c>
      <c r="B60" s="19"/>
      <c r="C60" s="20"/>
      <c r="D60" s="198"/>
      <c r="E60" s="95"/>
    </row>
    <row r="61" spans="1:5" s="12" customFormat="1" ht="10.5">
      <c r="A61" s="31" t="s">
        <v>190</v>
      </c>
      <c r="B61" s="21"/>
      <c r="C61" s="22"/>
      <c r="D61" s="199">
        <f>D59+D60</f>
        <v>207152.7</v>
      </c>
      <c r="E61" s="199">
        <f>E59+E60</f>
        <v>212640.30000000002</v>
      </c>
    </row>
  </sheetData>
  <mergeCells count="11">
    <mergeCell ref="A7:E7"/>
    <mergeCell ref="D11:D12"/>
    <mergeCell ref="E11:E12"/>
    <mergeCell ref="A10:A12"/>
    <mergeCell ref="B10:B12"/>
    <mergeCell ref="C10:C12"/>
    <mergeCell ref="D10:E10"/>
    <mergeCell ref="D3:E3"/>
    <mergeCell ref="D4:E4"/>
    <mergeCell ref="D2:F2"/>
    <mergeCell ref="C5:E5"/>
  </mergeCells>
  <printOptions/>
  <pageMargins left="0.6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workbookViewId="0" topLeftCell="A70">
      <selection activeCell="F17" sqref="F17"/>
    </sheetView>
  </sheetViews>
  <sheetFormatPr defaultColWidth="9.125" defaultRowHeight="12.75"/>
  <cols>
    <col min="1" max="1" width="37.125" style="2" customWidth="1"/>
    <col min="2" max="2" width="10.375" style="9" customWidth="1"/>
    <col min="3" max="3" width="9.875" style="9" customWidth="1"/>
    <col min="4" max="4" width="10.75390625" style="9" customWidth="1"/>
    <col min="5" max="5" width="9.625" style="9" customWidth="1"/>
    <col min="6" max="6" width="13.25390625" style="2" customWidth="1"/>
    <col min="7" max="16384" width="9.125" style="2" customWidth="1"/>
  </cols>
  <sheetData>
    <row r="1" ht="11.25">
      <c r="E1" s="2" t="s">
        <v>52</v>
      </c>
    </row>
    <row r="2" ht="11.25">
      <c r="E2" s="2" t="s">
        <v>234</v>
      </c>
    </row>
    <row r="3" ht="11.25">
      <c r="E3" s="2" t="s">
        <v>56</v>
      </c>
    </row>
    <row r="4" ht="11.25">
      <c r="E4" s="2" t="s">
        <v>433</v>
      </c>
    </row>
    <row r="5" ht="11.25">
      <c r="E5" s="2"/>
    </row>
    <row r="6" spans="1:6" ht="39" customHeight="1">
      <c r="A6" s="254" t="s">
        <v>440</v>
      </c>
      <c r="B6" s="254"/>
      <c r="C6" s="254"/>
      <c r="D6" s="254"/>
      <c r="E6" s="254"/>
      <c r="F6" s="254"/>
    </row>
    <row r="7" spans="1:6" ht="11.25">
      <c r="A7" s="111" t="s">
        <v>343</v>
      </c>
      <c r="F7" s="2" t="s">
        <v>80</v>
      </c>
    </row>
    <row r="8" spans="1:6" ht="11.25">
      <c r="A8" s="271" t="s">
        <v>81</v>
      </c>
      <c r="B8" s="272" t="s">
        <v>82</v>
      </c>
      <c r="C8" s="272" t="s">
        <v>83</v>
      </c>
      <c r="D8" s="272" t="s">
        <v>344</v>
      </c>
      <c r="E8" s="272" t="s">
        <v>138</v>
      </c>
      <c r="F8" s="271" t="s">
        <v>195</v>
      </c>
    </row>
    <row r="9" spans="1:6" s="12" customFormat="1" ht="10.5">
      <c r="A9" s="271"/>
      <c r="B9" s="272"/>
      <c r="C9" s="272"/>
      <c r="D9" s="272"/>
      <c r="E9" s="272"/>
      <c r="F9" s="271"/>
    </row>
    <row r="10" spans="1:6" ht="12.75">
      <c r="A10" s="131" t="s">
        <v>84</v>
      </c>
      <c r="B10" s="132" t="s">
        <v>85</v>
      </c>
      <c r="C10" s="133"/>
      <c r="D10" s="133"/>
      <c r="E10" s="133"/>
      <c r="F10" s="134">
        <f>F17+F25+F28+F31+F34+F23+F11+F21+F14</f>
        <v>21889.270000000004</v>
      </c>
    </row>
    <row r="11" spans="1:6" ht="22.5" hidden="1">
      <c r="A11" s="135" t="s">
        <v>441</v>
      </c>
      <c r="B11" s="130" t="s">
        <v>85</v>
      </c>
      <c r="C11" s="119" t="s">
        <v>109</v>
      </c>
      <c r="D11" s="119"/>
      <c r="E11" s="119"/>
      <c r="F11" s="114">
        <f>F12</f>
        <v>0</v>
      </c>
    </row>
    <row r="12" spans="1:6" ht="33.75" hidden="1">
      <c r="A12" s="135" t="s">
        <v>442</v>
      </c>
      <c r="B12" s="130" t="s">
        <v>85</v>
      </c>
      <c r="C12" s="119" t="s">
        <v>109</v>
      </c>
      <c r="D12" s="119" t="s">
        <v>370</v>
      </c>
      <c r="E12" s="119"/>
      <c r="F12" s="114">
        <f>F13</f>
        <v>0</v>
      </c>
    </row>
    <row r="13" spans="1:6" ht="11.25" hidden="1">
      <c r="A13" s="136" t="s">
        <v>443</v>
      </c>
      <c r="B13" s="112" t="s">
        <v>85</v>
      </c>
      <c r="C13" s="137" t="s">
        <v>109</v>
      </c>
      <c r="D13" s="137" t="s">
        <v>444</v>
      </c>
      <c r="E13" s="137" t="s">
        <v>371</v>
      </c>
      <c r="F13" s="122"/>
    </row>
    <row r="14" spans="1:6" ht="21.75" customHeight="1">
      <c r="A14" s="233" t="s">
        <v>550</v>
      </c>
      <c r="B14" s="17" t="s">
        <v>85</v>
      </c>
      <c r="C14" s="213" t="s">
        <v>109</v>
      </c>
      <c r="D14" s="43"/>
      <c r="E14" s="2"/>
      <c r="F14" s="238">
        <f>F16</f>
        <v>1031.47</v>
      </c>
    </row>
    <row r="15" spans="1:6" ht="11.25">
      <c r="A15" s="231" t="s">
        <v>443</v>
      </c>
      <c r="B15" s="112" t="s">
        <v>85</v>
      </c>
      <c r="C15" s="137" t="s">
        <v>109</v>
      </c>
      <c r="D15" s="137"/>
      <c r="E15" s="137"/>
      <c r="F15" s="122"/>
    </row>
    <row r="16" spans="1:6" ht="22.5">
      <c r="A16" s="234" t="s">
        <v>377</v>
      </c>
      <c r="B16" s="112" t="s">
        <v>85</v>
      </c>
      <c r="C16" s="137" t="s">
        <v>109</v>
      </c>
      <c r="D16" s="137" t="s">
        <v>444</v>
      </c>
      <c r="E16" s="137" t="s">
        <v>371</v>
      </c>
      <c r="F16" s="122">
        <v>1031.47</v>
      </c>
    </row>
    <row r="17" spans="1:6" ht="33.75">
      <c r="A17" s="135" t="s">
        <v>86</v>
      </c>
      <c r="B17" s="130" t="s">
        <v>85</v>
      </c>
      <c r="C17" s="130" t="s">
        <v>87</v>
      </c>
      <c r="D17" s="119"/>
      <c r="E17" s="119"/>
      <c r="F17" s="121">
        <f>F18</f>
        <v>1592.8</v>
      </c>
    </row>
    <row r="18" spans="1:6" ht="22.5">
      <c r="A18" s="138" t="s">
        <v>141</v>
      </c>
      <c r="B18" s="130" t="s">
        <v>85</v>
      </c>
      <c r="C18" s="130" t="s">
        <v>87</v>
      </c>
      <c r="D18" s="130" t="s">
        <v>370</v>
      </c>
      <c r="E18" s="119"/>
      <c r="F18" s="121">
        <f>F19</f>
        <v>1592.8</v>
      </c>
    </row>
    <row r="19" spans="1:6" ht="11.25">
      <c r="A19" s="139" t="s">
        <v>142</v>
      </c>
      <c r="B19" s="112" t="s">
        <v>85</v>
      </c>
      <c r="C19" s="130" t="s">
        <v>87</v>
      </c>
      <c r="D19" s="130" t="s">
        <v>370</v>
      </c>
      <c r="E19" s="130" t="s">
        <v>371</v>
      </c>
      <c r="F19" s="114">
        <v>1592.8</v>
      </c>
    </row>
    <row r="20" spans="1:6" ht="45">
      <c r="A20" s="135" t="s">
        <v>88</v>
      </c>
      <c r="B20" s="130" t="s">
        <v>85</v>
      </c>
      <c r="C20" s="130" t="s">
        <v>89</v>
      </c>
      <c r="D20" s="119"/>
      <c r="E20" s="119"/>
      <c r="F20" s="114">
        <f>F21</f>
        <v>14783.310000000001</v>
      </c>
    </row>
    <row r="21" spans="1:6" ht="22.5">
      <c r="A21" s="138" t="s">
        <v>345</v>
      </c>
      <c r="B21" s="130" t="s">
        <v>85</v>
      </c>
      <c r="C21" s="130" t="s">
        <v>89</v>
      </c>
      <c r="D21" s="130" t="s">
        <v>370</v>
      </c>
      <c r="E21" s="119"/>
      <c r="F21" s="114">
        <f>F22</f>
        <v>14783.310000000001</v>
      </c>
    </row>
    <row r="22" spans="1:6" ht="10.5" customHeight="1">
      <c r="A22" s="139" t="s">
        <v>142</v>
      </c>
      <c r="B22" s="112" t="s">
        <v>85</v>
      </c>
      <c r="C22" s="112" t="s">
        <v>89</v>
      </c>
      <c r="D22" s="130" t="s">
        <v>372</v>
      </c>
      <c r="E22" s="130" t="s">
        <v>371</v>
      </c>
      <c r="F22" s="114">
        <f>16691.43-0.05-876.6-1031.47</f>
        <v>14783.310000000001</v>
      </c>
    </row>
    <row r="23" spans="1:6" ht="11.25" hidden="1">
      <c r="A23" s="135" t="s">
        <v>90</v>
      </c>
      <c r="B23" s="130" t="s">
        <v>85</v>
      </c>
      <c r="C23" s="130">
        <v>5</v>
      </c>
      <c r="D23" s="130"/>
      <c r="E23" s="130"/>
      <c r="F23" s="114">
        <f>F24</f>
        <v>0</v>
      </c>
    </row>
    <row r="24" spans="1:6" ht="45" hidden="1">
      <c r="A24" s="52" t="s">
        <v>445</v>
      </c>
      <c r="B24" s="32" t="s">
        <v>85</v>
      </c>
      <c r="C24" s="32" t="s">
        <v>98</v>
      </c>
      <c r="D24" s="17" t="s">
        <v>446</v>
      </c>
      <c r="E24" s="17" t="s">
        <v>281</v>
      </c>
      <c r="F24" s="114"/>
    </row>
    <row r="25" spans="1:6" ht="33.75">
      <c r="A25" s="138" t="s">
        <v>346</v>
      </c>
      <c r="B25" s="130" t="s">
        <v>85</v>
      </c>
      <c r="C25" s="130" t="s">
        <v>103</v>
      </c>
      <c r="D25" s="119"/>
      <c r="E25" s="119"/>
      <c r="F25" s="114">
        <f>F26</f>
        <v>2213.59</v>
      </c>
    </row>
    <row r="26" spans="1:6" ht="22.5">
      <c r="A26" s="138" t="s">
        <v>347</v>
      </c>
      <c r="B26" s="130" t="s">
        <v>85</v>
      </c>
      <c r="C26" s="130" t="s">
        <v>103</v>
      </c>
      <c r="D26" s="130" t="s">
        <v>370</v>
      </c>
      <c r="E26" s="119"/>
      <c r="F26" s="121">
        <f>F27</f>
        <v>2213.59</v>
      </c>
    </row>
    <row r="27" spans="1:6" ht="10.5" customHeight="1">
      <c r="A27" s="139" t="s">
        <v>142</v>
      </c>
      <c r="B27" s="112" t="s">
        <v>85</v>
      </c>
      <c r="C27" s="130" t="s">
        <v>103</v>
      </c>
      <c r="D27" s="130" t="s">
        <v>372</v>
      </c>
      <c r="E27" s="130" t="s">
        <v>371</v>
      </c>
      <c r="F27" s="114">
        <v>2213.59</v>
      </c>
    </row>
    <row r="28" spans="1:6" ht="22.5" hidden="1">
      <c r="A28" s="138" t="s">
        <v>348</v>
      </c>
      <c r="B28" s="130" t="s">
        <v>85</v>
      </c>
      <c r="C28" s="130" t="s">
        <v>107</v>
      </c>
      <c r="D28" s="119"/>
      <c r="E28" s="119"/>
      <c r="F28" s="114"/>
    </row>
    <row r="29" spans="1:6" ht="22.5" hidden="1">
      <c r="A29" s="138" t="s">
        <v>349</v>
      </c>
      <c r="B29" s="130" t="s">
        <v>85</v>
      </c>
      <c r="C29" s="130" t="s">
        <v>107</v>
      </c>
      <c r="D29" s="130" t="s">
        <v>167</v>
      </c>
      <c r="E29" s="119"/>
      <c r="F29" s="114"/>
    </row>
    <row r="30" spans="1:6" ht="22.5" hidden="1">
      <c r="A30" s="139" t="s">
        <v>350</v>
      </c>
      <c r="B30" s="112" t="s">
        <v>85</v>
      </c>
      <c r="C30" s="130" t="s">
        <v>107</v>
      </c>
      <c r="D30" s="130" t="s">
        <v>167</v>
      </c>
      <c r="E30" s="130" t="s">
        <v>351</v>
      </c>
      <c r="F30" s="115"/>
    </row>
    <row r="31" spans="1:6" ht="11.25">
      <c r="A31" s="138" t="s">
        <v>93</v>
      </c>
      <c r="B31" s="130" t="s">
        <v>85</v>
      </c>
      <c r="C31" s="130" t="s">
        <v>360</v>
      </c>
      <c r="D31" s="119"/>
      <c r="E31" s="119"/>
      <c r="F31" s="114">
        <f>F32</f>
        <v>600</v>
      </c>
    </row>
    <row r="32" spans="1:6" ht="11.25">
      <c r="A32" s="138" t="s">
        <v>93</v>
      </c>
      <c r="B32" s="130" t="s">
        <v>85</v>
      </c>
      <c r="C32" s="130" t="s">
        <v>360</v>
      </c>
      <c r="D32" s="130" t="s">
        <v>337</v>
      </c>
      <c r="E32" s="119"/>
      <c r="F32" s="114">
        <f>F33</f>
        <v>600</v>
      </c>
    </row>
    <row r="33" spans="1:6" ht="22.5">
      <c r="A33" s="139" t="s">
        <v>352</v>
      </c>
      <c r="B33" s="112" t="s">
        <v>85</v>
      </c>
      <c r="C33" s="112" t="s">
        <v>360</v>
      </c>
      <c r="D33" s="112" t="s">
        <v>373</v>
      </c>
      <c r="E33" s="112" t="s">
        <v>374</v>
      </c>
      <c r="F33" s="114">
        <v>600</v>
      </c>
    </row>
    <row r="34" spans="1:6" ht="11.25">
      <c r="A34" s="138" t="s">
        <v>94</v>
      </c>
      <c r="B34" s="130" t="s">
        <v>85</v>
      </c>
      <c r="C34" s="130" t="s">
        <v>361</v>
      </c>
      <c r="D34" s="119"/>
      <c r="E34" s="119"/>
      <c r="F34" s="114">
        <f>F36+F37</f>
        <v>1668.1</v>
      </c>
    </row>
    <row r="35" spans="1:6" ht="22.5">
      <c r="A35" s="138" t="s">
        <v>349</v>
      </c>
      <c r="B35" s="130" t="s">
        <v>85</v>
      </c>
      <c r="C35" s="130" t="s">
        <v>361</v>
      </c>
      <c r="D35" s="119" t="s">
        <v>167</v>
      </c>
      <c r="E35" s="119"/>
      <c r="F35" s="114">
        <f>F36</f>
        <v>639.9999999999999</v>
      </c>
    </row>
    <row r="36" spans="1:6" ht="22.5">
      <c r="A36" s="139" t="s">
        <v>353</v>
      </c>
      <c r="B36" s="112" t="s">
        <v>85</v>
      </c>
      <c r="C36" s="130" t="s">
        <v>361</v>
      </c>
      <c r="D36" s="112" t="s">
        <v>375</v>
      </c>
      <c r="E36" s="112" t="s">
        <v>371</v>
      </c>
      <c r="F36" s="121">
        <f>1363.6-723.6</f>
        <v>639.9999999999999</v>
      </c>
    </row>
    <row r="37" spans="1:6" s="39" customFormat="1" ht="12.75">
      <c r="A37" s="138" t="s">
        <v>146</v>
      </c>
      <c r="B37" s="130" t="s">
        <v>85</v>
      </c>
      <c r="C37" s="130" t="s">
        <v>361</v>
      </c>
      <c r="D37" s="130"/>
      <c r="E37" s="119"/>
      <c r="F37" s="114">
        <f>F39+F38+F40</f>
        <v>1028.1</v>
      </c>
    </row>
    <row r="38" spans="1:6" s="12" customFormat="1" ht="22.5">
      <c r="A38" s="138" t="s">
        <v>141</v>
      </c>
      <c r="B38" s="130" t="s">
        <v>85</v>
      </c>
      <c r="C38" s="130" t="s">
        <v>361</v>
      </c>
      <c r="D38" s="130" t="s">
        <v>370</v>
      </c>
      <c r="E38" s="119"/>
      <c r="F38" s="114"/>
    </row>
    <row r="39" spans="1:6" ht="22.5">
      <c r="A39" s="140" t="s">
        <v>377</v>
      </c>
      <c r="B39" s="130" t="s">
        <v>85</v>
      </c>
      <c r="C39" s="130" t="s">
        <v>361</v>
      </c>
      <c r="D39" s="130" t="s">
        <v>372</v>
      </c>
      <c r="E39" s="130" t="s">
        <v>371</v>
      </c>
      <c r="F39" s="115">
        <f>230.7+203.4+203.4</f>
        <v>637.5</v>
      </c>
    </row>
    <row r="40" spans="1:6" ht="22.5">
      <c r="A40" s="136" t="s">
        <v>182</v>
      </c>
      <c r="B40" s="130" t="s">
        <v>85</v>
      </c>
      <c r="C40" s="130" t="s">
        <v>361</v>
      </c>
      <c r="D40" s="130" t="s">
        <v>376</v>
      </c>
      <c r="E40" s="130" t="s">
        <v>140</v>
      </c>
      <c r="F40" s="116">
        <v>390.6</v>
      </c>
    </row>
    <row r="41" spans="1:6" ht="12.75">
      <c r="A41" s="131" t="s">
        <v>95</v>
      </c>
      <c r="B41" s="132" t="s">
        <v>89</v>
      </c>
      <c r="C41" s="133"/>
      <c r="D41" s="133"/>
      <c r="E41" s="133"/>
      <c r="F41" s="134">
        <f>F42+F47</f>
        <v>6163.299999999999</v>
      </c>
    </row>
    <row r="42" spans="1:6" ht="11.25">
      <c r="A42" s="138" t="s">
        <v>96</v>
      </c>
      <c r="B42" s="130" t="s">
        <v>89</v>
      </c>
      <c r="C42" s="130" t="s">
        <v>98</v>
      </c>
      <c r="D42" s="119"/>
      <c r="E42" s="119"/>
      <c r="F42" s="114">
        <f>F43+F45</f>
        <v>2969.7</v>
      </c>
    </row>
    <row r="43" spans="1:6" ht="22.5">
      <c r="A43" s="138" t="s">
        <v>141</v>
      </c>
      <c r="B43" s="130" t="s">
        <v>89</v>
      </c>
      <c r="C43" s="130" t="s">
        <v>98</v>
      </c>
      <c r="D43" s="130" t="s">
        <v>370</v>
      </c>
      <c r="E43" s="119"/>
      <c r="F43" s="114">
        <f>F44</f>
        <v>2969.7</v>
      </c>
    </row>
    <row r="44" spans="1:6" s="12" customFormat="1" ht="11.25">
      <c r="A44" s="139" t="s">
        <v>142</v>
      </c>
      <c r="B44" s="112" t="s">
        <v>89</v>
      </c>
      <c r="C44" s="130" t="s">
        <v>98</v>
      </c>
      <c r="D44" s="112" t="s">
        <v>372</v>
      </c>
      <c r="E44" s="112" t="s">
        <v>371</v>
      </c>
      <c r="F44" s="114">
        <v>2969.7</v>
      </c>
    </row>
    <row r="45" spans="1:6" ht="22.5" hidden="1">
      <c r="A45" s="16" t="s">
        <v>447</v>
      </c>
      <c r="B45" s="17" t="s">
        <v>89</v>
      </c>
      <c r="C45" s="17" t="s">
        <v>98</v>
      </c>
      <c r="D45" s="32"/>
      <c r="E45" s="32"/>
      <c r="F45" s="114">
        <f>F46</f>
        <v>0</v>
      </c>
    </row>
    <row r="46" spans="1:6" ht="11.25" hidden="1">
      <c r="A46" s="52" t="s">
        <v>354</v>
      </c>
      <c r="B46" s="32" t="s">
        <v>89</v>
      </c>
      <c r="C46" s="32" t="s">
        <v>98</v>
      </c>
      <c r="D46" s="32" t="s">
        <v>355</v>
      </c>
      <c r="E46" s="32" t="s">
        <v>382</v>
      </c>
      <c r="F46" s="32"/>
    </row>
    <row r="47" spans="1:6" ht="22.5">
      <c r="A47" s="138" t="s">
        <v>222</v>
      </c>
      <c r="B47" s="112" t="s">
        <v>89</v>
      </c>
      <c r="C47" s="130" t="s">
        <v>360</v>
      </c>
      <c r="D47" s="112"/>
      <c r="E47" s="112"/>
      <c r="F47" s="114">
        <f>F48+F50+F54+F53</f>
        <v>3193.6</v>
      </c>
    </row>
    <row r="48" spans="1:6" ht="22.5">
      <c r="A48" s="138" t="s">
        <v>141</v>
      </c>
      <c r="B48" s="112"/>
      <c r="C48" s="130"/>
      <c r="D48" s="112"/>
      <c r="E48" s="112"/>
      <c r="F48" s="114">
        <f>F49</f>
        <v>1110</v>
      </c>
    </row>
    <row r="49" spans="1:6" ht="11.25">
      <c r="A49" s="139" t="s">
        <v>142</v>
      </c>
      <c r="B49" s="112" t="s">
        <v>89</v>
      </c>
      <c r="C49" s="130" t="s">
        <v>360</v>
      </c>
      <c r="D49" s="112" t="s">
        <v>372</v>
      </c>
      <c r="E49" s="112" t="s">
        <v>371</v>
      </c>
      <c r="F49" s="114">
        <f>233.4+876.6</f>
        <v>1110</v>
      </c>
    </row>
    <row r="50" spans="1:6" ht="22.5">
      <c r="A50" s="138" t="s">
        <v>223</v>
      </c>
      <c r="B50" s="112" t="s">
        <v>89</v>
      </c>
      <c r="C50" s="130" t="s">
        <v>360</v>
      </c>
      <c r="D50" s="130"/>
      <c r="E50" s="112"/>
      <c r="F50" s="114">
        <f>F51</f>
        <v>1000</v>
      </c>
    </row>
    <row r="51" spans="1:6" ht="22.5">
      <c r="A51" s="139" t="s">
        <v>377</v>
      </c>
      <c r="B51" s="112" t="s">
        <v>89</v>
      </c>
      <c r="C51" s="130" t="s">
        <v>360</v>
      </c>
      <c r="D51" s="130" t="s">
        <v>224</v>
      </c>
      <c r="E51" s="112" t="s">
        <v>371</v>
      </c>
      <c r="F51" s="114">
        <f>1300-300</f>
        <v>1000</v>
      </c>
    </row>
    <row r="52" spans="1:6" ht="22.5">
      <c r="A52" s="138" t="s">
        <v>522</v>
      </c>
      <c r="B52" s="130" t="s">
        <v>89</v>
      </c>
      <c r="C52" s="130" t="s">
        <v>360</v>
      </c>
      <c r="D52" s="130"/>
      <c r="E52" s="130"/>
      <c r="F52" s="114">
        <f>F53</f>
        <v>723.6</v>
      </c>
    </row>
    <row r="53" spans="1:6" ht="22.5">
      <c r="A53" s="139" t="s">
        <v>377</v>
      </c>
      <c r="B53" s="112" t="s">
        <v>89</v>
      </c>
      <c r="C53" s="130" t="s">
        <v>360</v>
      </c>
      <c r="D53" s="130" t="s">
        <v>523</v>
      </c>
      <c r="E53" s="112" t="s">
        <v>371</v>
      </c>
      <c r="F53" s="114">
        <v>723.6</v>
      </c>
    </row>
    <row r="54" spans="1:6" ht="11.25">
      <c r="A54" s="138" t="s">
        <v>378</v>
      </c>
      <c r="B54" s="112" t="s">
        <v>89</v>
      </c>
      <c r="C54" s="130" t="s">
        <v>360</v>
      </c>
      <c r="D54" s="112"/>
      <c r="E54" s="112"/>
      <c r="F54" s="114">
        <f>F55</f>
        <v>360</v>
      </c>
    </row>
    <row r="55" spans="1:6" ht="22.5">
      <c r="A55" s="139" t="s">
        <v>377</v>
      </c>
      <c r="B55" s="112" t="s">
        <v>89</v>
      </c>
      <c r="C55" s="130" t="s">
        <v>360</v>
      </c>
      <c r="D55" s="112" t="s">
        <v>379</v>
      </c>
      <c r="E55" s="112" t="s">
        <v>371</v>
      </c>
      <c r="F55" s="114">
        <f>300+60</f>
        <v>360</v>
      </c>
    </row>
    <row r="56" spans="1:6" ht="11.25">
      <c r="A56" s="139"/>
      <c r="B56" s="112"/>
      <c r="C56" s="112"/>
      <c r="D56" s="112"/>
      <c r="E56" s="112"/>
      <c r="F56" s="114"/>
    </row>
    <row r="57" spans="1:6" ht="12.75">
      <c r="A57" s="131" t="s">
        <v>97</v>
      </c>
      <c r="B57" s="132" t="s">
        <v>98</v>
      </c>
      <c r="C57" s="133"/>
      <c r="D57" s="133"/>
      <c r="E57" s="133"/>
      <c r="F57" s="134">
        <f>F61+F62+F64</f>
        <v>2799.73</v>
      </c>
    </row>
    <row r="58" spans="1:6" ht="10.5" customHeight="1">
      <c r="A58" s="138" t="s">
        <v>100</v>
      </c>
      <c r="B58" s="130" t="s">
        <v>98</v>
      </c>
      <c r="C58" s="130" t="s">
        <v>109</v>
      </c>
      <c r="D58" s="119"/>
      <c r="E58" s="119"/>
      <c r="F58" s="115"/>
    </row>
    <row r="59" spans="1:6" ht="45" hidden="1">
      <c r="A59" s="138" t="s">
        <v>39</v>
      </c>
      <c r="B59" s="130" t="s">
        <v>98</v>
      </c>
      <c r="C59" s="130" t="s">
        <v>85</v>
      </c>
      <c r="D59" s="130" t="s">
        <v>40</v>
      </c>
      <c r="E59" s="119"/>
      <c r="F59" s="115"/>
    </row>
    <row r="60" spans="1:6" ht="11.25" hidden="1">
      <c r="A60" s="139" t="s">
        <v>354</v>
      </c>
      <c r="B60" s="130" t="s">
        <v>98</v>
      </c>
      <c r="C60" s="112" t="s">
        <v>85</v>
      </c>
      <c r="D60" s="112" t="s">
        <v>40</v>
      </c>
      <c r="E60" s="112">
        <v>213</v>
      </c>
      <c r="F60" s="115"/>
    </row>
    <row r="61" spans="1:6" ht="22.5" hidden="1">
      <c r="A61" s="136" t="s">
        <v>380</v>
      </c>
      <c r="B61" s="130" t="s">
        <v>98</v>
      </c>
      <c r="C61" s="112" t="s">
        <v>109</v>
      </c>
      <c r="D61" s="119" t="s">
        <v>381</v>
      </c>
      <c r="E61" s="119" t="s">
        <v>382</v>
      </c>
      <c r="F61" s="114"/>
    </row>
    <row r="62" spans="1:6" ht="22.5">
      <c r="A62" s="136" t="s">
        <v>387</v>
      </c>
      <c r="B62" s="130" t="s">
        <v>98</v>
      </c>
      <c r="C62" s="112" t="s">
        <v>109</v>
      </c>
      <c r="D62" s="119" t="s">
        <v>388</v>
      </c>
      <c r="E62" s="119" t="s">
        <v>371</v>
      </c>
      <c r="F62" s="114">
        <f>2130.68-1000+1900-230.95</f>
        <v>2799.73</v>
      </c>
    </row>
    <row r="63" spans="1:6" ht="11.25" hidden="1">
      <c r="A63" s="135" t="s">
        <v>383</v>
      </c>
      <c r="B63" s="130" t="s">
        <v>98</v>
      </c>
      <c r="C63" s="112" t="s">
        <v>87</v>
      </c>
      <c r="D63" s="119"/>
      <c r="E63" s="119"/>
      <c r="F63" s="114">
        <f>F64</f>
        <v>0</v>
      </c>
    </row>
    <row r="64" spans="1:6" ht="11.25" hidden="1">
      <c r="A64" s="136" t="s">
        <v>384</v>
      </c>
      <c r="B64" s="130" t="s">
        <v>98</v>
      </c>
      <c r="C64" s="112" t="s">
        <v>87</v>
      </c>
      <c r="D64" s="112" t="s">
        <v>385</v>
      </c>
      <c r="E64" s="119" t="s">
        <v>386</v>
      </c>
      <c r="F64" s="114"/>
    </row>
    <row r="65" spans="1:6" ht="11.25" hidden="1">
      <c r="A65" s="139" t="s">
        <v>354</v>
      </c>
      <c r="B65" s="130" t="s">
        <v>98</v>
      </c>
      <c r="C65" s="112" t="s">
        <v>109</v>
      </c>
      <c r="D65" s="112" t="s">
        <v>41</v>
      </c>
      <c r="E65" s="112">
        <v>213</v>
      </c>
      <c r="F65" s="115"/>
    </row>
    <row r="66" spans="1:6" ht="11.25" hidden="1">
      <c r="A66" s="138" t="s">
        <v>37</v>
      </c>
      <c r="B66" s="130" t="s">
        <v>98</v>
      </c>
      <c r="C66" s="112" t="s">
        <v>109</v>
      </c>
      <c r="D66" s="112" t="s">
        <v>38</v>
      </c>
      <c r="E66" s="119"/>
      <c r="F66" s="114"/>
    </row>
    <row r="67" spans="1:6" ht="11.25" hidden="1">
      <c r="A67" s="139" t="s">
        <v>354</v>
      </c>
      <c r="B67" s="130" t="s">
        <v>98</v>
      </c>
      <c r="C67" s="130" t="s">
        <v>109</v>
      </c>
      <c r="D67" s="130" t="s">
        <v>38</v>
      </c>
      <c r="E67" s="112">
        <v>213</v>
      </c>
      <c r="F67" s="114"/>
    </row>
    <row r="68" spans="1:6" s="12" customFormat="1" ht="33.75" hidden="1">
      <c r="A68" s="139" t="s">
        <v>42</v>
      </c>
      <c r="B68" s="130" t="s">
        <v>98</v>
      </c>
      <c r="C68" s="112" t="s">
        <v>109</v>
      </c>
      <c r="D68" s="130" t="s">
        <v>38</v>
      </c>
      <c r="E68" s="112">
        <v>411</v>
      </c>
      <c r="F68" s="115"/>
    </row>
    <row r="69" spans="1:6" ht="12.75">
      <c r="A69" s="131" t="s">
        <v>106</v>
      </c>
      <c r="B69" s="132" t="s">
        <v>107</v>
      </c>
      <c r="C69" s="133"/>
      <c r="D69" s="133"/>
      <c r="E69" s="133"/>
      <c r="F69" s="134">
        <f>F70+F79+F84</f>
        <v>100241.20999999999</v>
      </c>
    </row>
    <row r="70" spans="1:6" ht="10.5" customHeight="1">
      <c r="A70" s="138" t="s">
        <v>108</v>
      </c>
      <c r="B70" s="130" t="s">
        <v>107</v>
      </c>
      <c r="C70" s="130" t="s">
        <v>109</v>
      </c>
      <c r="D70" s="119"/>
      <c r="E70" s="119"/>
      <c r="F70" s="114">
        <f>F75+F76+F78+F71</f>
        <v>95579.09</v>
      </c>
    </row>
    <row r="71" spans="1:6" ht="0.75" customHeight="1" hidden="1">
      <c r="A71" s="138" t="s">
        <v>448</v>
      </c>
      <c r="B71" s="130" t="s">
        <v>107</v>
      </c>
      <c r="C71" s="130" t="s">
        <v>109</v>
      </c>
      <c r="D71" s="119" t="s">
        <v>449</v>
      </c>
      <c r="E71" s="119"/>
      <c r="F71" s="114">
        <f>F72</f>
        <v>0</v>
      </c>
    </row>
    <row r="72" spans="1:6" ht="22.5" hidden="1">
      <c r="A72" s="138" t="s">
        <v>447</v>
      </c>
      <c r="B72" s="130" t="s">
        <v>107</v>
      </c>
      <c r="C72" s="130" t="s">
        <v>109</v>
      </c>
      <c r="D72" s="119" t="s">
        <v>355</v>
      </c>
      <c r="E72" s="119"/>
      <c r="F72" s="114">
        <f>F73</f>
        <v>0</v>
      </c>
    </row>
    <row r="73" spans="1:6" ht="11.25" hidden="1">
      <c r="A73" s="139" t="s">
        <v>450</v>
      </c>
      <c r="B73" s="112" t="s">
        <v>107</v>
      </c>
      <c r="C73" s="112" t="s">
        <v>109</v>
      </c>
      <c r="D73" s="137" t="s">
        <v>355</v>
      </c>
      <c r="E73" s="137" t="s">
        <v>382</v>
      </c>
      <c r="F73" s="122"/>
    </row>
    <row r="74" spans="1:6" ht="22.5">
      <c r="A74" s="138" t="s">
        <v>340</v>
      </c>
      <c r="B74" s="130" t="s">
        <v>107</v>
      </c>
      <c r="C74" s="130" t="s">
        <v>109</v>
      </c>
      <c r="D74" s="130" t="s">
        <v>200</v>
      </c>
      <c r="E74" s="119"/>
      <c r="F74" s="115">
        <f>F75</f>
        <v>87270.86</v>
      </c>
    </row>
    <row r="75" spans="1:6" ht="22.5">
      <c r="A75" s="139" t="s">
        <v>394</v>
      </c>
      <c r="B75" s="112" t="s">
        <v>107</v>
      </c>
      <c r="C75" s="130" t="s">
        <v>109</v>
      </c>
      <c r="D75" s="112" t="s">
        <v>389</v>
      </c>
      <c r="E75" s="112" t="s">
        <v>140</v>
      </c>
      <c r="F75" s="115">
        <f>86840.86+500-70</f>
        <v>87270.86</v>
      </c>
    </row>
    <row r="76" spans="1:6" ht="11.25">
      <c r="A76" s="138" t="s">
        <v>164</v>
      </c>
      <c r="B76" s="130" t="s">
        <v>107</v>
      </c>
      <c r="C76" s="130" t="s">
        <v>109</v>
      </c>
      <c r="D76" s="130" t="s">
        <v>43</v>
      </c>
      <c r="E76" s="119"/>
      <c r="F76" s="115">
        <f>F77</f>
        <v>6704.2300000000005</v>
      </c>
    </row>
    <row r="77" spans="1:6" ht="13.5" customHeight="1">
      <c r="A77" s="139" t="s">
        <v>394</v>
      </c>
      <c r="B77" s="130" t="s">
        <v>107</v>
      </c>
      <c r="C77" s="130" t="s">
        <v>109</v>
      </c>
      <c r="D77" s="130" t="s">
        <v>390</v>
      </c>
      <c r="E77" s="119" t="s">
        <v>140</v>
      </c>
      <c r="F77" s="115">
        <f>1155.51+2759.01+2789.7+0.01</f>
        <v>6704.2300000000005</v>
      </c>
    </row>
    <row r="78" spans="1:6" ht="36">
      <c r="A78" s="142" t="s">
        <v>198</v>
      </c>
      <c r="B78" s="143" t="s">
        <v>107</v>
      </c>
      <c r="C78" s="143" t="s">
        <v>109</v>
      </c>
      <c r="D78" s="143" t="s">
        <v>391</v>
      </c>
      <c r="E78" s="144" t="s">
        <v>140</v>
      </c>
      <c r="F78" s="120">
        <v>1604</v>
      </c>
    </row>
    <row r="79" spans="1:6" s="12" customFormat="1" ht="11.25">
      <c r="A79" s="135" t="s">
        <v>115</v>
      </c>
      <c r="B79" s="130" t="s">
        <v>107</v>
      </c>
      <c r="C79" s="130" t="s">
        <v>107</v>
      </c>
      <c r="D79" s="119"/>
      <c r="E79" s="119"/>
      <c r="F79" s="114">
        <f>F80+F82</f>
        <v>659</v>
      </c>
    </row>
    <row r="80" spans="1:6" ht="22.5">
      <c r="A80" s="135" t="s">
        <v>160</v>
      </c>
      <c r="B80" s="130" t="s">
        <v>107</v>
      </c>
      <c r="C80" s="130" t="s">
        <v>107</v>
      </c>
      <c r="D80" s="130">
        <v>4310000</v>
      </c>
      <c r="E80" s="119"/>
      <c r="F80" s="121">
        <f>F81</f>
        <v>50</v>
      </c>
    </row>
    <row r="81" spans="1:6" ht="15" customHeight="1">
      <c r="A81" s="139" t="s">
        <v>394</v>
      </c>
      <c r="B81" s="130" t="s">
        <v>107</v>
      </c>
      <c r="C81" s="130" t="s">
        <v>107</v>
      </c>
      <c r="D81" s="112" t="s">
        <v>392</v>
      </c>
      <c r="E81" s="130" t="s">
        <v>140</v>
      </c>
      <c r="F81" s="121">
        <v>50</v>
      </c>
    </row>
    <row r="82" spans="1:6" ht="22.5">
      <c r="A82" s="135" t="s">
        <v>393</v>
      </c>
      <c r="B82" s="130" t="s">
        <v>107</v>
      </c>
      <c r="C82" s="130" t="s">
        <v>107</v>
      </c>
      <c r="D82" s="130" t="s">
        <v>192</v>
      </c>
      <c r="E82" s="130" t="s">
        <v>140</v>
      </c>
      <c r="F82" s="114">
        <f>F83</f>
        <v>609</v>
      </c>
    </row>
    <row r="83" spans="1:6" ht="13.5" customHeight="1">
      <c r="A83" s="139" t="s">
        <v>44</v>
      </c>
      <c r="B83" s="130" t="s">
        <v>107</v>
      </c>
      <c r="C83" s="130" t="s">
        <v>107</v>
      </c>
      <c r="D83" s="130" t="s">
        <v>395</v>
      </c>
      <c r="E83" s="130" t="s">
        <v>140</v>
      </c>
      <c r="F83" s="114">
        <f>539+70</f>
        <v>609</v>
      </c>
    </row>
    <row r="84" spans="1:6" ht="11.25">
      <c r="A84" s="138" t="s">
        <v>116</v>
      </c>
      <c r="B84" s="130" t="s">
        <v>107</v>
      </c>
      <c r="C84" s="130" t="s">
        <v>123</v>
      </c>
      <c r="D84" s="119"/>
      <c r="E84" s="119"/>
      <c r="F84" s="114">
        <f>F85</f>
        <v>4003.12</v>
      </c>
    </row>
    <row r="85" spans="1:6" ht="22.5">
      <c r="A85" s="138" t="s">
        <v>141</v>
      </c>
      <c r="B85" s="130" t="s">
        <v>107</v>
      </c>
      <c r="C85" s="130" t="s">
        <v>123</v>
      </c>
      <c r="D85" s="130" t="s">
        <v>370</v>
      </c>
      <c r="E85" s="119"/>
      <c r="F85" s="114">
        <f>F86+F87</f>
        <v>4003.12</v>
      </c>
    </row>
    <row r="86" spans="1:6" ht="11.25">
      <c r="A86" s="139" t="s">
        <v>142</v>
      </c>
      <c r="B86" s="130" t="s">
        <v>107</v>
      </c>
      <c r="C86" s="130" t="s">
        <v>123</v>
      </c>
      <c r="D86" s="112" t="s">
        <v>372</v>
      </c>
      <c r="E86" s="130" t="s">
        <v>371</v>
      </c>
      <c r="F86" s="114">
        <v>2959.83</v>
      </c>
    </row>
    <row r="87" spans="1:6" ht="22.5">
      <c r="A87" s="138" t="s">
        <v>163</v>
      </c>
      <c r="B87" s="130" t="s">
        <v>107</v>
      </c>
      <c r="C87" s="130" t="s">
        <v>123</v>
      </c>
      <c r="D87" s="130">
        <v>4350000</v>
      </c>
      <c r="E87" s="119"/>
      <c r="F87" s="114">
        <f>F88</f>
        <v>1043.29</v>
      </c>
    </row>
    <row r="88" spans="1:6" ht="14.25" customHeight="1">
      <c r="A88" s="139" t="s">
        <v>394</v>
      </c>
      <c r="B88" s="130" t="s">
        <v>107</v>
      </c>
      <c r="C88" s="130" t="s">
        <v>123</v>
      </c>
      <c r="D88" s="130" t="s">
        <v>396</v>
      </c>
      <c r="E88" s="130" t="s">
        <v>140</v>
      </c>
      <c r="F88" s="115">
        <v>1043.29</v>
      </c>
    </row>
    <row r="89" spans="1:6" ht="25.5">
      <c r="A89" s="131" t="s">
        <v>117</v>
      </c>
      <c r="B89" s="132" t="s">
        <v>118</v>
      </c>
      <c r="C89" s="133"/>
      <c r="D89" s="133"/>
      <c r="E89" s="133"/>
      <c r="F89" s="134">
        <f>F90+F99+F102</f>
        <v>7536.079999999999</v>
      </c>
    </row>
    <row r="90" spans="1:6" ht="11.25">
      <c r="A90" s="138" t="s">
        <v>119</v>
      </c>
      <c r="B90" s="130" t="s">
        <v>118</v>
      </c>
      <c r="C90" s="130" t="s">
        <v>85</v>
      </c>
      <c r="D90" s="119"/>
      <c r="E90" s="119"/>
      <c r="F90" s="114">
        <f>F91+F93+F97+F95</f>
        <v>6536.86</v>
      </c>
    </row>
    <row r="91" spans="1:6" ht="22.5">
      <c r="A91" s="138" t="s">
        <v>155</v>
      </c>
      <c r="B91" s="130" t="s">
        <v>118</v>
      </c>
      <c r="C91" s="130" t="s">
        <v>85</v>
      </c>
      <c r="D91" s="130">
        <v>4400000</v>
      </c>
      <c r="E91" s="119"/>
      <c r="F91" s="114">
        <f>F92</f>
        <v>3086.48</v>
      </c>
    </row>
    <row r="92" spans="1:6" s="12" customFormat="1" ht="22.5">
      <c r="A92" s="139" t="s">
        <v>394</v>
      </c>
      <c r="B92" s="130" t="s">
        <v>118</v>
      </c>
      <c r="C92" s="112" t="s">
        <v>85</v>
      </c>
      <c r="D92" s="112" t="s">
        <v>397</v>
      </c>
      <c r="E92" s="130" t="s">
        <v>140</v>
      </c>
      <c r="F92" s="114">
        <v>3086.48</v>
      </c>
    </row>
    <row r="93" spans="1:6" ht="11.25">
      <c r="A93" s="138" t="s">
        <v>157</v>
      </c>
      <c r="B93" s="130" t="s">
        <v>118</v>
      </c>
      <c r="C93" s="130" t="s">
        <v>85</v>
      </c>
      <c r="D93" s="130">
        <v>4420000</v>
      </c>
      <c r="E93" s="119"/>
      <c r="F93" s="115">
        <f>F94</f>
        <v>2836.32</v>
      </c>
    </row>
    <row r="94" spans="1:6" ht="22.5">
      <c r="A94" s="139" t="s">
        <v>394</v>
      </c>
      <c r="B94" s="130" t="s">
        <v>118</v>
      </c>
      <c r="C94" s="112" t="s">
        <v>85</v>
      </c>
      <c r="D94" s="112" t="s">
        <v>398</v>
      </c>
      <c r="E94" s="130" t="s">
        <v>140</v>
      </c>
      <c r="F94" s="115">
        <v>2836.32</v>
      </c>
    </row>
    <row r="95" spans="1:6" ht="22.5">
      <c r="A95" s="138" t="s">
        <v>399</v>
      </c>
      <c r="B95" s="130" t="s">
        <v>118</v>
      </c>
      <c r="C95" s="112" t="s">
        <v>85</v>
      </c>
      <c r="D95" s="112" t="s">
        <v>400</v>
      </c>
      <c r="E95" s="130"/>
      <c r="F95" s="115">
        <f>F96</f>
        <v>61.4</v>
      </c>
    </row>
    <row r="96" spans="1:6" ht="22.5">
      <c r="A96" s="139" t="s">
        <v>401</v>
      </c>
      <c r="B96" s="130" t="s">
        <v>118</v>
      </c>
      <c r="C96" s="112" t="s">
        <v>85</v>
      </c>
      <c r="D96" s="112" t="s">
        <v>402</v>
      </c>
      <c r="E96" s="130" t="s">
        <v>140</v>
      </c>
      <c r="F96" s="115">
        <v>61.4</v>
      </c>
    </row>
    <row r="97" spans="1:6" ht="33.75">
      <c r="A97" s="138" t="s">
        <v>339</v>
      </c>
      <c r="B97" s="130" t="s">
        <v>118</v>
      </c>
      <c r="C97" s="130" t="s">
        <v>103</v>
      </c>
      <c r="D97" s="130" t="s">
        <v>150</v>
      </c>
      <c r="E97" s="119"/>
      <c r="F97" s="114">
        <f>F98</f>
        <v>552.66</v>
      </c>
    </row>
    <row r="98" spans="1:6" ht="16.5" customHeight="1">
      <c r="A98" s="139" t="s">
        <v>394</v>
      </c>
      <c r="B98" s="130" t="s">
        <v>118</v>
      </c>
      <c r="C98" s="130" t="s">
        <v>103</v>
      </c>
      <c r="D98" s="130" t="s">
        <v>404</v>
      </c>
      <c r="E98" s="112" t="s">
        <v>140</v>
      </c>
      <c r="F98" s="114">
        <v>552.66</v>
      </c>
    </row>
    <row r="99" spans="1:6" ht="11.25">
      <c r="A99" s="138" t="s">
        <v>120</v>
      </c>
      <c r="B99" s="130" t="s">
        <v>118</v>
      </c>
      <c r="C99" s="130" t="s">
        <v>87</v>
      </c>
      <c r="D99" s="119"/>
      <c r="E99" s="119"/>
      <c r="F99" s="114">
        <f>F100</f>
        <v>322.27</v>
      </c>
    </row>
    <row r="100" spans="1:6" ht="11.25">
      <c r="A100" s="138" t="s">
        <v>341</v>
      </c>
      <c r="B100" s="130" t="s">
        <v>118</v>
      </c>
      <c r="C100" s="130" t="s">
        <v>87</v>
      </c>
      <c r="D100" s="130">
        <v>4530000</v>
      </c>
      <c r="E100" s="119"/>
      <c r="F100" s="114">
        <f>F101</f>
        <v>322.27</v>
      </c>
    </row>
    <row r="101" spans="1:6" ht="33.75">
      <c r="A101" s="139" t="s">
        <v>169</v>
      </c>
      <c r="B101" s="130" t="s">
        <v>118</v>
      </c>
      <c r="C101" s="130" t="s">
        <v>87</v>
      </c>
      <c r="D101" s="112" t="s">
        <v>403</v>
      </c>
      <c r="E101" s="112" t="s">
        <v>386</v>
      </c>
      <c r="F101" s="114">
        <v>322.27</v>
      </c>
    </row>
    <row r="102" spans="1:6" ht="22.5">
      <c r="A102" s="138" t="s">
        <v>121</v>
      </c>
      <c r="B102" s="130" t="s">
        <v>118</v>
      </c>
      <c r="C102" s="130" t="s">
        <v>103</v>
      </c>
      <c r="D102" s="119"/>
      <c r="E102" s="119"/>
      <c r="F102" s="114">
        <f>F103</f>
        <v>676.95</v>
      </c>
    </row>
    <row r="103" spans="1:6" ht="22.5">
      <c r="A103" s="138" t="s">
        <v>141</v>
      </c>
      <c r="B103" s="130" t="s">
        <v>118</v>
      </c>
      <c r="C103" s="130" t="s">
        <v>103</v>
      </c>
      <c r="D103" s="130" t="s">
        <v>370</v>
      </c>
      <c r="E103" s="119"/>
      <c r="F103" s="114">
        <f>F104</f>
        <v>676.95</v>
      </c>
    </row>
    <row r="104" spans="1:6" ht="11.25">
      <c r="A104" s="139" t="s">
        <v>142</v>
      </c>
      <c r="B104" s="130" t="s">
        <v>118</v>
      </c>
      <c r="C104" s="130" t="s">
        <v>103</v>
      </c>
      <c r="D104" s="112" t="s">
        <v>372</v>
      </c>
      <c r="E104" s="112" t="s">
        <v>371</v>
      </c>
      <c r="F104" s="114">
        <v>676.95</v>
      </c>
    </row>
    <row r="105" spans="1:6" s="18" customFormat="1" ht="12.75">
      <c r="A105" s="131" t="s">
        <v>122</v>
      </c>
      <c r="B105" s="132" t="s">
        <v>123</v>
      </c>
      <c r="C105" s="133"/>
      <c r="D105" s="133"/>
      <c r="E105" s="133"/>
      <c r="F105" s="134">
        <f>F106+F109+F113+F116</f>
        <v>15189.039999999999</v>
      </c>
    </row>
    <row r="106" spans="1:6" s="18" customFormat="1" ht="11.25">
      <c r="A106" s="135" t="s">
        <v>363</v>
      </c>
      <c r="B106" s="130" t="s">
        <v>123</v>
      </c>
      <c r="C106" s="130" t="s">
        <v>85</v>
      </c>
      <c r="D106" s="112"/>
      <c r="E106" s="130"/>
      <c r="F106" s="114">
        <f>F107</f>
        <v>2681.2</v>
      </c>
    </row>
    <row r="107" spans="1:6" s="18" customFormat="1" ht="22.5">
      <c r="A107" s="138" t="s">
        <v>151</v>
      </c>
      <c r="B107" s="130" t="s">
        <v>123</v>
      </c>
      <c r="C107" s="130" t="s">
        <v>85</v>
      </c>
      <c r="D107" s="130">
        <v>4700000</v>
      </c>
      <c r="E107" s="119"/>
      <c r="F107" s="114">
        <f>F108</f>
        <v>2681.2</v>
      </c>
    </row>
    <row r="108" spans="1:6" s="12" customFormat="1" ht="15.75" customHeight="1">
      <c r="A108" s="139" t="s">
        <v>394</v>
      </c>
      <c r="B108" s="130" t="s">
        <v>123</v>
      </c>
      <c r="C108" s="112" t="s">
        <v>85</v>
      </c>
      <c r="D108" s="112" t="s">
        <v>405</v>
      </c>
      <c r="E108" s="130" t="s">
        <v>140</v>
      </c>
      <c r="F108" s="114">
        <v>2681.2</v>
      </c>
    </row>
    <row r="109" spans="1:6" ht="11.25">
      <c r="A109" s="135" t="s">
        <v>364</v>
      </c>
      <c r="B109" s="130" t="s">
        <v>123</v>
      </c>
      <c r="C109" s="130" t="s">
        <v>109</v>
      </c>
      <c r="D109" s="130"/>
      <c r="E109" s="130"/>
      <c r="F109" s="114">
        <f>F110+F112</f>
        <v>9812.4</v>
      </c>
    </row>
    <row r="110" spans="1:6" ht="22.5">
      <c r="A110" s="135" t="s">
        <v>451</v>
      </c>
      <c r="B110" s="130" t="s">
        <v>123</v>
      </c>
      <c r="C110" s="130" t="s">
        <v>109</v>
      </c>
      <c r="D110" s="130" t="s">
        <v>407</v>
      </c>
      <c r="E110" s="119"/>
      <c r="F110" s="114">
        <f>F111</f>
        <v>7620.4</v>
      </c>
    </row>
    <row r="111" spans="1:6" ht="16.5" customHeight="1">
      <c r="A111" s="139" t="s">
        <v>394</v>
      </c>
      <c r="B111" s="130" t="s">
        <v>123</v>
      </c>
      <c r="C111" s="112" t="s">
        <v>109</v>
      </c>
      <c r="D111" s="112" t="s">
        <v>405</v>
      </c>
      <c r="E111" s="130" t="s">
        <v>140</v>
      </c>
      <c r="F111" s="115">
        <v>7620.4</v>
      </c>
    </row>
    <row r="112" spans="1:6" ht="33.75">
      <c r="A112" s="145" t="s">
        <v>199</v>
      </c>
      <c r="B112" s="137" t="s">
        <v>123</v>
      </c>
      <c r="C112" s="137" t="s">
        <v>109</v>
      </c>
      <c r="D112" s="137" t="s">
        <v>406</v>
      </c>
      <c r="E112" s="137" t="s">
        <v>140</v>
      </c>
      <c r="F112" s="117">
        <v>2192</v>
      </c>
    </row>
    <row r="113" spans="1:6" ht="11.25">
      <c r="A113" s="146" t="s">
        <v>365</v>
      </c>
      <c r="B113" s="119" t="s">
        <v>123</v>
      </c>
      <c r="C113" s="119" t="s">
        <v>89</v>
      </c>
      <c r="D113" s="119"/>
      <c r="E113" s="119"/>
      <c r="F113" s="120">
        <f>F114</f>
        <v>2524.54</v>
      </c>
    </row>
    <row r="114" spans="1:6" ht="22.5">
      <c r="A114" s="138" t="s">
        <v>151</v>
      </c>
      <c r="B114" s="137" t="s">
        <v>123</v>
      </c>
      <c r="C114" s="137" t="s">
        <v>89</v>
      </c>
      <c r="D114" s="137" t="s">
        <v>407</v>
      </c>
      <c r="E114" s="137"/>
      <c r="F114" s="117">
        <f>F115</f>
        <v>2524.54</v>
      </c>
    </row>
    <row r="115" spans="1:6" ht="15.75" customHeight="1">
      <c r="A115" s="139" t="s">
        <v>394</v>
      </c>
      <c r="B115" s="137" t="s">
        <v>123</v>
      </c>
      <c r="C115" s="137" t="s">
        <v>89</v>
      </c>
      <c r="D115" s="137" t="s">
        <v>405</v>
      </c>
      <c r="E115" s="137" t="s">
        <v>140</v>
      </c>
      <c r="F115" s="117">
        <f>1452.38+1072.16</f>
        <v>2524.54</v>
      </c>
    </row>
    <row r="116" spans="1:6" ht="11.25">
      <c r="A116" s="138" t="s">
        <v>124</v>
      </c>
      <c r="B116" s="130" t="s">
        <v>123</v>
      </c>
      <c r="C116" s="130" t="s">
        <v>118</v>
      </c>
      <c r="D116" s="130"/>
      <c r="E116" s="130"/>
      <c r="F116" s="115">
        <f>F117</f>
        <v>170.9</v>
      </c>
    </row>
    <row r="117" spans="1:6" ht="22.5">
      <c r="A117" s="136" t="s">
        <v>45</v>
      </c>
      <c r="B117" s="112" t="s">
        <v>123</v>
      </c>
      <c r="C117" s="112" t="s">
        <v>118</v>
      </c>
      <c r="D117" s="112" t="s">
        <v>408</v>
      </c>
      <c r="E117" s="112" t="s">
        <v>281</v>
      </c>
      <c r="F117" s="147">
        <v>170.9</v>
      </c>
    </row>
    <row r="118" spans="1:6" ht="12.75">
      <c r="A118" s="131" t="s">
        <v>126</v>
      </c>
      <c r="B118" s="132">
        <v>10</v>
      </c>
      <c r="C118" s="133"/>
      <c r="D118" s="133"/>
      <c r="E118" s="133"/>
      <c r="F118" s="134">
        <f>F119+F122+F125+F135+F142</f>
        <v>27939.37</v>
      </c>
    </row>
    <row r="119" spans="1:6" ht="11.25">
      <c r="A119" s="138" t="s">
        <v>127</v>
      </c>
      <c r="B119" s="130">
        <v>10</v>
      </c>
      <c r="C119" s="130" t="s">
        <v>85</v>
      </c>
      <c r="D119" s="119"/>
      <c r="E119" s="119"/>
      <c r="F119" s="114">
        <f>F120</f>
        <v>1436.4</v>
      </c>
    </row>
    <row r="120" spans="1:6" ht="11.25">
      <c r="A120" s="138" t="s">
        <v>171</v>
      </c>
      <c r="B120" s="130">
        <v>10</v>
      </c>
      <c r="C120" s="130" t="s">
        <v>85</v>
      </c>
      <c r="D120" s="130" t="s">
        <v>409</v>
      </c>
      <c r="E120" s="119"/>
      <c r="F120" s="114">
        <f>F121</f>
        <v>1436.4</v>
      </c>
    </row>
    <row r="121" spans="1:6" ht="33.75">
      <c r="A121" s="139" t="s">
        <v>46</v>
      </c>
      <c r="B121" s="112">
        <v>10</v>
      </c>
      <c r="C121" s="112" t="s">
        <v>85</v>
      </c>
      <c r="D121" s="130" t="s">
        <v>410</v>
      </c>
      <c r="E121" s="112" t="s">
        <v>143</v>
      </c>
      <c r="F121" s="114">
        <v>1436.4</v>
      </c>
    </row>
    <row r="122" spans="1:6" ht="11.25">
      <c r="A122" s="138" t="s">
        <v>128</v>
      </c>
      <c r="B122" s="130">
        <v>10</v>
      </c>
      <c r="C122" s="130" t="s">
        <v>109</v>
      </c>
      <c r="D122" s="119"/>
      <c r="E122" s="119"/>
      <c r="F122" s="114">
        <f>F123</f>
        <v>17777.43</v>
      </c>
    </row>
    <row r="123" spans="1:6" ht="11.25">
      <c r="A123" s="138" t="s">
        <v>342</v>
      </c>
      <c r="B123" s="130">
        <v>10</v>
      </c>
      <c r="C123" s="130" t="s">
        <v>109</v>
      </c>
      <c r="D123" s="130" t="s">
        <v>411</v>
      </c>
      <c r="E123" s="119"/>
      <c r="F123" s="114">
        <f>F124</f>
        <v>17777.43</v>
      </c>
    </row>
    <row r="124" spans="1:6" ht="18.75" customHeight="1">
      <c r="A124" s="139" t="s">
        <v>394</v>
      </c>
      <c r="B124" s="112">
        <v>10</v>
      </c>
      <c r="C124" s="130" t="s">
        <v>109</v>
      </c>
      <c r="D124" s="130" t="s">
        <v>412</v>
      </c>
      <c r="E124" s="130" t="s">
        <v>140</v>
      </c>
      <c r="F124" s="114">
        <f>4943.5+12833.93</f>
        <v>17777.43</v>
      </c>
    </row>
    <row r="125" spans="1:6" ht="11.25">
      <c r="A125" s="138" t="s">
        <v>129</v>
      </c>
      <c r="B125" s="130">
        <v>10</v>
      </c>
      <c r="C125" s="130" t="s">
        <v>87</v>
      </c>
      <c r="D125" s="119"/>
      <c r="E125" s="119"/>
      <c r="F125" s="114">
        <f>F129+F132+F127+F134</f>
        <v>2480.8</v>
      </c>
    </row>
    <row r="126" spans="1:6" ht="11.25">
      <c r="A126" s="138" t="s">
        <v>504</v>
      </c>
      <c r="B126" s="130" t="s">
        <v>147</v>
      </c>
      <c r="C126" s="130" t="s">
        <v>87</v>
      </c>
      <c r="D126" s="119"/>
      <c r="E126" s="119"/>
      <c r="F126" s="114">
        <f>F127</f>
        <v>450</v>
      </c>
    </row>
    <row r="127" spans="1:6" s="18" customFormat="1" ht="11.25">
      <c r="A127" s="139" t="s">
        <v>503</v>
      </c>
      <c r="B127" s="112">
        <v>10</v>
      </c>
      <c r="C127" s="130" t="s">
        <v>87</v>
      </c>
      <c r="D127" s="112" t="s">
        <v>355</v>
      </c>
      <c r="E127" s="112" t="s">
        <v>414</v>
      </c>
      <c r="F127" s="114">
        <f>550-100</f>
        <v>450</v>
      </c>
    </row>
    <row r="128" spans="1:6" ht="11.25">
      <c r="A128" s="138" t="s">
        <v>502</v>
      </c>
      <c r="B128" s="130" t="s">
        <v>147</v>
      </c>
      <c r="C128" s="130" t="s">
        <v>87</v>
      </c>
      <c r="D128" s="130"/>
      <c r="E128" s="130"/>
      <c r="F128" s="114">
        <f>F129</f>
        <v>550</v>
      </c>
    </row>
    <row r="129" spans="1:6" ht="33.75">
      <c r="A129" s="139" t="s">
        <v>413</v>
      </c>
      <c r="B129" s="130" t="s">
        <v>147</v>
      </c>
      <c r="C129" s="130" t="s">
        <v>87</v>
      </c>
      <c r="D129" s="119" t="s">
        <v>355</v>
      </c>
      <c r="E129" s="119" t="s">
        <v>414</v>
      </c>
      <c r="F129" s="114">
        <f>650-100</f>
        <v>550</v>
      </c>
    </row>
    <row r="130" spans="1:6" ht="11.25">
      <c r="A130" s="138" t="s">
        <v>452</v>
      </c>
      <c r="B130" s="130" t="s">
        <v>147</v>
      </c>
      <c r="C130" s="130" t="s">
        <v>87</v>
      </c>
      <c r="D130" s="119" t="s">
        <v>453</v>
      </c>
      <c r="E130" s="119"/>
      <c r="F130" s="114"/>
    </row>
    <row r="131" spans="1:6" s="12" customFormat="1" ht="11.25">
      <c r="A131" s="138" t="s">
        <v>429</v>
      </c>
      <c r="B131" s="130"/>
      <c r="C131" s="130"/>
      <c r="D131" s="119"/>
      <c r="E131" s="119"/>
      <c r="F131" s="114"/>
    </row>
    <row r="132" spans="1:6" ht="12" customHeight="1">
      <c r="A132" s="139" t="s">
        <v>415</v>
      </c>
      <c r="B132" s="130" t="s">
        <v>147</v>
      </c>
      <c r="C132" s="130" t="s">
        <v>87</v>
      </c>
      <c r="D132" s="119" t="s">
        <v>416</v>
      </c>
      <c r="E132" s="119" t="s">
        <v>143</v>
      </c>
      <c r="F132" s="114">
        <f>695.3+300</f>
        <v>995.3</v>
      </c>
    </row>
    <row r="133" spans="1:6" ht="11.25">
      <c r="A133" s="138" t="s">
        <v>525</v>
      </c>
      <c r="B133" s="130" t="s">
        <v>147</v>
      </c>
      <c r="C133" s="130"/>
      <c r="D133" s="119"/>
      <c r="E133" s="119"/>
      <c r="F133" s="114"/>
    </row>
    <row r="134" spans="1:6" ht="11.25">
      <c r="A134" s="139" t="s">
        <v>415</v>
      </c>
      <c r="B134" s="130" t="s">
        <v>147</v>
      </c>
      <c r="C134" s="130" t="s">
        <v>87</v>
      </c>
      <c r="D134" s="119" t="s">
        <v>526</v>
      </c>
      <c r="E134" s="119" t="s">
        <v>143</v>
      </c>
      <c r="F134" s="114">
        <f>771-285.5</f>
        <v>485.5</v>
      </c>
    </row>
    <row r="135" spans="1:6" ht="11.25">
      <c r="A135" s="138" t="s">
        <v>417</v>
      </c>
      <c r="B135" s="130" t="s">
        <v>147</v>
      </c>
      <c r="C135" s="130" t="s">
        <v>89</v>
      </c>
      <c r="D135" s="130" t="s">
        <v>197</v>
      </c>
      <c r="E135" s="119"/>
      <c r="F135" s="121">
        <f>F136+F139+F140</f>
        <v>3162.6</v>
      </c>
    </row>
    <row r="136" spans="1:6" ht="22.5">
      <c r="A136" s="138" t="s">
        <v>418</v>
      </c>
      <c r="B136" s="130" t="s">
        <v>147</v>
      </c>
      <c r="C136" s="130" t="s">
        <v>89</v>
      </c>
      <c r="D136" s="130" t="s">
        <v>419</v>
      </c>
      <c r="E136" s="130"/>
      <c r="F136" s="121">
        <f>F137</f>
        <v>2094</v>
      </c>
    </row>
    <row r="137" spans="1:6" ht="11.25">
      <c r="A137" s="139" t="s">
        <v>420</v>
      </c>
      <c r="B137" s="130" t="s">
        <v>147</v>
      </c>
      <c r="C137" s="130" t="s">
        <v>89</v>
      </c>
      <c r="D137" s="130" t="s">
        <v>421</v>
      </c>
      <c r="E137" s="130"/>
      <c r="F137" s="121">
        <v>2094</v>
      </c>
    </row>
    <row r="138" spans="1:6" ht="15" customHeight="1">
      <c r="A138" s="148" t="s">
        <v>196</v>
      </c>
      <c r="B138" s="149">
        <v>10</v>
      </c>
      <c r="C138" s="150" t="s">
        <v>89</v>
      </c>
      <c r="D138" s="151">
        <v>5200000</v>
      </c>
      <c r="E138" s="149"/>
      <c r="F138" s="115"/>
    </row>
    <row r="139" spans="1:6" ht="57" customHeight="1">
      <c r="A139" s="140" t="s">
        <v>225</v>
      </c>
      <c r="B139" s="130" t="s">
        <v>147</v>
      </c>
      <c r="C139" s="130" t="s">
        <v>89</v>
      </c>
      <c r="D139" s="130" t="s">
        <v>423</v>
      </c>
      <c r="E139" s="130" t="s">
        <v>143</v>
      </c>
      <c r="F139" s="116">
        <v>856.4</v>
      </c>
    </row>
    <row r="140" spans="1:6" ht="33.75">
      <c r="A140" s="95" t="s">
        <v>422</v>
      </c>
      <c r="B140" s="151">
        <v>10</v>
      </c>
      <c r="C140" s="152" t="s">
        <v>89</v>
      </c>
      <c r="D140" s="151">
        <v>5050502</v>
      </c>
      <c r="E140" s="151">
        <v>0</v>
      </c>
      <c r="F140" s="153">
        <f>F141</f>
        <v>212.2</v>
      </c>
    </row>
    <row r="141" spans="1:6" ht="11.25">
      <c r="A141" s="154" t="s">
        <v>415</v>
      </c>
      <c r="B141" s="151">
        <v>10</v>
      </c>
      <c r="C141" s="152" t="s">
        <v>89</v>
      </c>
      <c r="D141" s="151">
        <v>5050502</v>
      </c>
      <c r="E141" s="152" t="s">
        <v>143</v>
      </c>
      <c r="F141" s="153">
        <v>212.2</v>
      </c>
    </row>
    <row r="142" spans="1:6" ht="11.25">
      <c r="A142" s="138" t="s">
        <v>130</v>
      </c>
      <c r="B142" s="130">
        <v>10</v>
      </c>
      <c r="C142" s="130" t="s">
        <v>103</v>
      </c>
      <c r="D142" s="130"/>
      <c r="E142" s="119"/>
      <c r="F142" s="114">
        <f>F143</f>
        <v>3082.14</v>
      </c>
    </row>
    <row r="143" spans="1:6" ht="22.5">
      <c r="A143" s="138" t="s">
        <v>141</v>
      </c>
      <c r="B143" s="130" t="s">
        <v>147</v>
      </c>
      <c r="C143" s="130" t="s">
        <v>103</v>
      </c>
      <c r="D143" s="130" t="s">
        <v>370</v>
      </c>
      <c r="E143" s="119"/>
      <c r="F143" s="114">
        <f>F144</f>
        <v>3082.14</v>
      </c>
    </row>
    <row r="144" spans="1:6" ht="11.25">
      <c r="A144" s="139" t="s">
        <v>142</v>
      </c>
      <c r="B144" s="130" t="s">
        <v>147</v>
      </c>
      <c r="C144" s="130" t="s">
        <v>103</v>
      </c>
      <c r="D144" s="130" t="s">
        <v>372</v>
      </c>
      <c r="E144" s="119" t="s">
        <v>371</v>
      </c>
      <c r="F144" s="114">
        <f>1811.49+521.38+749.27</f>
        <v>3082.14</v>
      </c>
    </row>
    <row r="145" spans="1:6" ht="12.75">
      <c r="A145" s="131" t="s">
        <v>131</v>
      </c>
      <c r="B145" s="132">
        <v>11</v>
      </c>
      <c r="C145" s="133"/>
      <c r="D145" s="155">
        <f>D146</f>
        <v>0</v>
      </c>
      <c r="E145" s="156"/>
      <c r="F145" s="141">
        <f>19524.6+1000</f>
        <v>20524.6</v>
      </c>
    </row>
    <row r="146" spans="1:6" ht="12.75">
      <c r="A146" s="131" t="s">
        <v>47</v>
      </c>
      <c r="B146" s="133"/>
      <c r="C146" s="133"/>
      <c r="D146" s="133"/>
      <c r="E146" s="133"/>
      <c r="F146" s="134">
        <f>F10+F41+F57+F69+F89+F105+F118+F145</f>
        <v>202282.6</v>
      </c>
    </row>
  </sheetData>
  <mergeCells count="7">
    <mergeCell ref="A6:F6"/>
    <mergeCell ref="A8:A9"/>
    <mergeCell ref="B8:B9"/>
    <mergeCell ref="C8:C9"/>
    <mergeCell ref="D8:D9"/>
    <mergeCell ref="E8:E9"/>
    <mergeCell ref="F8:F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2009-03-13T06:25:13Z</cp:lastPrinted>
  <dcterms:created xsi:type="dcterms:W3CDTF">2006-04-14T05:01:53Z</dcterms:created>
  <dcterms:modified xsi:type="dcterms:W3CDTF">2010-03-26T04:58:25Z</dcterms:modified>
  <cp:category/>
  <cp:version/>
  <cp:contentType/>
  <cp:contentStatus/>
</cp:coreProperties>
</file>